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5" i="1" l="1"/>
  <c r="E7" i="1"/>
  <c r="W14" i="1" l="1"/>
  <c r="W15" i="1" s="1"/>
  <c r="W12" i="1"/>
  <c r="W13" i="1" s="1"/>
  <c r="W3" i="1"/>
  <c r="W4" i="1" s="1"/>
  <c r="W5" i="1" s="1"/>
  <c r="W6" i="1" s="1"/>
  <c r="W7" i="1" s="1"/>
  <c r="W8" i="1" s="1"/>
  <c r="W9" i="1" s="1"/>
  <c r="W10" i="1" s="1"/>
  <c r="W11" i="1" s="1"/>
  <c r="W2" i="1"/>
  <c r="S28" i="1"/>
  <c r="S27" i="1" s="1"/>
  <c r="F4" i="1" l="1"/>
  <c r="R27" i="1" l="1"/>
  <c r="Q25" i="1"/>
  <c r="P25" i="1"/>
  <c r="K27" i="1" l="1"/>
  <c r="S25" i="1" l="1"/>
  <c r="R25" i="1"/>
  <c r="L25" i="1" l="1"/>
  <c r="K25" i="1"/>
  <c r="J25" i="1" l="1"/>
  <c r="I25" i="1"/>
  <c r="H25" i="1"/>
  <c r="L9" i="1" l="1"/>
  <c r="P208" i="1"/>
  <c r="K208" i="1"/>
  <c r="F208" i="1"/>
  <c r="K207" i="1"/>
  <c r="F207" i="1"/>
  <c r="K206" i="1"/>
  <c r="F206" i="1"/>
  <c r="K205" i="1"/>
  <c r="F205" i="1"/>
  <c r="K204" i="1"/>
  <c r="F204" i="1"/>
  <c r="K203" i="1"/>
  <c r="F203" i="1"/>
  <c r="K202" i="1"/>
  <c r="F202" i="1"/>
  <c r="K201" i="1"/>
  <c r="F201" i="1"/>
  <c r="K200" i="1"/>
  <c r="F200" i="1"/>
  <c r="K199" i="1"/>
  <c r="F199" i="1"/>
  <c r="K198" i="1"/>
  <c r="F198" i="1"/>
  <c r="K197" i="1"/>
  <c r="F197" i="1"/>
  <c r="K196" i="1"/>
  <c r="F196" i="1"/>
  <c r="K195" i="1"/>
  <c r="F195" i="1"/>
  <c r="K194" i="1"/>
  <c r="F194" i="1"/>
  <c r="K193" i="1"/>
  <c r="F193" i="1"/>
  <c r="K192" i="1"/>
  <c r="F192" i="1"/>
  <c r="K191" i="1"/>
  <c r="F191" i="1"/>
  <c r="K190" i="1"/>
  <c r="F190" i="1"/>
  <c r="K189" i="1"/>
  <c r="F189" i="1"/>
  <c r="K188" i="1"/>
  <c r="F188" i="1"/>
  <c r="K187" i="1"/>
  <c r="F187" i="1"/>
  <c r="K186" i="1"/>
  <c r="F186" i="1"/>
  <c r="K185" i="1"/>
  <c r="F185" i="1"/>
  <c r="K184" i="1"/>
  <c r="F184" i="1"/>
  <c r="K183" i="1"/>
  <c r="F183" i="1"/>
  <c r="K182" i="1"/>
  <c r="F182" i="1"/>
  <c r="K181" i="1"/>
  <c r="F181" i="1"/>
  <c r="K180" i="1"/>
  <c r="F180" i="1"/>
  <c r="K179" i="1"/>
  <c r="F179" i="1"/>
  <c r="K178" i="1"/>
  <c r="F178" i="1"/>
  <c r="K177" i="1"/>
  <c r="F177" i="1"/>
  <c r="K176" i="1"/>
  <c r="F176" i="1"/>
  <c r="K175" i="1"/>
  <c r="F175" i="1"/>
  <c r="K174" i="1"/>
  <c r="F174" i="1"/>
  <c r="K173" i="1"/>
  <c r="F173" i="1"/>
  <c r="K172" i="1"/>
  <c r="F172" i="1"/>
  <c r="K171" i="1"/>
  <c r="F171" i="1"/>
  <c r="K170" i="1"/>
  <c r="F170" i="1"/>
  <c r="K169" i="1"/>
  <c r="F169" i="1"/>
  <c r="K168" i="1"/>
  <c r="F168" i="1"/>
  <c r="K167" i="1"/>
  <c r="F167" i="1"/>
  <c r="K166" i="1"/>
  <c r="F166" i="1"/>
  <c r="K165" i="1"/>
  <c r="F165" i="1"/>
  <c r="K164" i="1"/>
  <c r="F164" i="1"/>
  <c r="K163" i="1"/>
  <c r="F163" i="1"/>
  <c r="K162" i="1"/>
  <c r="F162" i="1"/>
  <c r="K161" i="1"/>
  <c r="F161" i="1"/>
  <c r="K160" i="1"/>
  <c r="F160" i="1"/>
  <c r="K159" i="1"/>
  <c r="F159" i="1"/>
  <c r="K158" i="1"/>
  <c r="F158" i="1"/>
  <c r="K157" i="1"/>
  <c r="F157" i="1"/>
  <c r="K156" i="1"/>
  <c r="F156" i="1"/>
  <c r="K155" i="1"/>
  <c r="F155" i="1"/>
  <c r="K154" i="1"/>
  <c r="F154" i="1"/>
  <c r="K153" i="1"/>
  <c r="F153" i="1"/>
  <c r="K152" i="1"/>
  <c r="F152" i="1"/>
  <c r="K151" i="1"/>
  <c r="F151" i="1"/>
  <c r="K150" i="1"/>
  <c r="F150" i="1"/>
  <c r="K149" i="1"/>
  <c r="F149" i="1"/>
  <c r="K148" i="1"/>
  <c r="F148" i="1"/>
  <c r="K147" i="1"/>
  <c r="F147" i="1"/>
  <c r="K146" i="1"/>
  <c r="F146" i="1"/>
  <c r="K145" i="1"/>
  <c r="F145" i="1"/>
  <c r="K144" i="1"/>
  <c r="F144" i="1"/>
  <c r="K143" i="1"/>
  <c r="F143" i="1"/>
  <c r="K142" i="1"/>
  <c r="F142" i="1"/>
  <c r="K141" i="1"/>
  <c r="F141" i="1"/>
  <c r="K140" i="1"/>
  <c r="F140" i="1"/>
  <c r="K139" i="1"/>
  <c r="F139" i="1"/>
  <c r="K138" i="1"/>
  <c r="F138" i="1"/>
  <c r="K137" i="1"/>
  <c r="F137" i="1"/>
  <c r="K136" i="1"/>
  <c r="F136" i="1"/>
  <c r="K135" i="1"/>
  <c r="F135" i="1"/>
  <c r="K134" i="1"/>
  <c r="F134" i="1"/>
  <c r="K133" i="1"/>
  <c r="F133" i="1"/>
  <c r="K132" i="1"/>
  <c r="F132" i="1"/>
  <c r="K131" i="1"/>
  <c r="F131" i="1"/>
  <c r="K130" i="1"/>
  <c r="F130" i="1"/>
  <c r="K129" i="1"/>
  <c r="F129" i="1"/>
  <c r="K128" i="1"/>
  <c r="F128" i="1"/>
  <c r="K127" i="1"/>
  <c r="F127" i="1"/>
  <c r="K126" i="1"/>
  <c r="F126" i="1"/>
  <c r="K125" i="1"/>
  <c r="F125" i="1"/>
  <c r="K124" i="1"/>
  <c r="F124" i="1"/>
  <c r="K123" i="1"/>
  <c r="F123" i="1"/>
  <c r="K122" i="1"/>
  <c r="F122" i="1"/>
  <c r="K121" i="1"/>
  <c r="F121" i="1"/>
  <c r="K120" i="1"/>
  <c r="F120" i="1"/>
  <c r="K119" i="1"/>
  <c r="F119" i="1"/>
  <c r="K118" i="1"/>
  <c r="F118" i="1"/>
  <c r="K117" i="1"/>
  <c r="F117" i="1"/>
  <c r="K116" i="1"/>
  <c r="F116" i="1"/>
  <c r="K115" i="1"/>
  <c r="F115" i="1"/>
  <c r="K114" i="1"/>
  <c r="F114" i="1"/>
  <c r="K113" i="1"/>
  <c r="F113" i="1"/>
  <c r="K112" i="1"/>
  <c r="F112" i="1"/>
  <c r="K111" i="1"/>
  <c r="F111" i="1"/>
  <c r="K110" i="1"/>
  <c r="F110" i="1"/>
  <c r="K109" i="1"/>
  <c r="F109" i="1"/>
  <c r="K108" i="1"/>
  <c r="F108" i="1"/>
  <c r="K107" i="1"/>
  <c r="F107" i="1"/>
  <c r="K106" i="1"/>
  <c r="F106" i="1"/>
  <c r="K105" i="1"/>
  <c r="F105" i="1"/>
  <c r="K104" i="1"/>
  <c r="F104" i="1"/>
  <c r="K103" i="1"/>
  <c r="F103" i="1"/>
  <c r="K102" i="1"/>
  <c r="F102" i="1"/>
  <c r="K101" i="1"/>
  <c r="F101" i="1"/>
  <c r="K100" i="1"/>
  <c r="F100" i="1"/>
  <c r="K99" i="1"/>
  <c r="F99" i="1"/>
  <c r="K98" i="1"/>
  <c r="F98" i="1"/>
  <c r="K97" i="1"/>
  <c r="F97" i="1"/>
  <c r="K96" i="1"/>
  <c r="F96" i="1"/>
  <c r="K95" i="1"/>
  <c r="F95" i="1"/>
  <c r="K94" i="1"/>
  <c r="F94" i="1"/>
  <c r="K93" i="1"/>
  <c r="F93" i="1"/>
  <c r="K92" i="1"/>
  <c r="F92" i="1"/>
  <c r="K91" i="1"/>
  <c r="F91" i="1"/>
  <c r="K90" i="1"/>
  <c r="F90" i="1"/>
  <c r="K89" i="1"/>
  <c r="F89" i="1"/>
  <c r="K88" i="1"/>
  <c r="F88" i="1"/>
  <c r="K87" i="1"/>
  <c r="F87" i="1"/>
  <c r="K86" i="1"/>
  <c r="F86" i="1"/>
  <c r="K85" i="1"/>
  <c r="F85" i="1"/>
  <c r="K84" i="1"/>
  <c r="F84" i="1"/>
  <c r="K83" i="1"/>
  <c r="F83" i="1"/>
  <c r="K82" i="1"/>
  <c r="F82" i="1"/>
  <c r="K81" i="1"/>
  <c r="F81" i="1"/>
  <c r="K80" i="1"/>
  <c r="F80" i="1"/>
  <c r="K79" i="1"/>
  <c r="F79" i="1"/>
  <c r="K78" i="1"/>
  <c r="F78" i="1"/>
  <c r="K77" i="1"/>
  <c r="F77" i="1"/>
  <c r="K76" i="1"/>
  <c r="F76" i="1"/>
  <c r="K75" i="1"/>
  <c r="F75" i="1"/>
  <c r="K74" i="1"/>
  <c r="F74" i="1"/>
  <c r="K73" i="1"/>
  <c r="F73" i="1"/>
  <c r="K72" i="1"/>
  <c r="F72" i="1"/>
  <c r="K71" i="1"/>
  <c r="F71" i="1"/>
  <c r="K70" i="1"/>
  <c r="F70" i="1"/>
  <c r="K69" i="1"/>
  <c r="F69" i="1"/>
  <c r="K68" i="1"/>
  <c r="F68" i="1"/>
  <c r="K67" i="1"/>
  <c r="F67" i="1"/>
  <c r="K66" i="1"/>
  <c r="F66" i="1"/>
  <c r="K65" i="1"/>
  <c r="F65" i="1"/>
  <c r="K64" i="1"/>
  <c r="F64" i="1"/>
  <c r="K63" i="1"/>
  <c r="F63" i="1"/>
  <c r="K62" i="1"/>
  <c r="F62" i="1"/>
  <c r="K61" i="1"/>
  <c r="F61" i="1"/>
  <c r="K60" i="1"/>
  <c r="F60" i="1"/>
  <c r="K59" i="1"/>
  <c r="F59" i="1"/>
  <c r="K58" i="1"/>
  <c r="F58" i="1"/>
  <c r="K57" i="1"/>
  <c r="F57" i="1"/>
  <c r="K56" i="1"/>
  <c r="F56" i="1"/>
  <c r="K55" i="1"/>
  <c r="F55" i="1"/>
  <c r="K54" i="1"/>
  <c r="F54" i="1"/>
  <c r="K53" i="1"/>
  <c r="F53" i="1"/>
  <c r="K52" i="1"/>
  <c r="F52" i="1"/>
  <c r="K51" i="1"/>
  <c r="F51" i="1"/>
  <c r="K50" i="1"/>
  <c r="F50" i="1"/>
  <c r="K49" i="1"/>
  <c r="F49" i="1"/>
  <c r="K48" i="1"/>
  <c r="F48" i="1"/>
  <c r="K47" i="1"/>
  <c r="F47" i="1"/>
  <c r="K46" i="1"/>
  <c r="F46" i="1"/>
  <c r="K45" i="1"/>
  <c r="F45" i="1"/>
  <c r="K44" i="1"/>
  <c r="F44" i="1"/>
  <c r="K43" i="1"/>
  <c r="F43" i="1"/>
  <c r="K42" i="1"/>
  <c r="F42" i="1"/>
  <c r="K41" i="1"/>
  <c r="F41" i="1"/>
  <c r="K40" i="1"/>
  <c r="F40" i="1"/>
  <c r="K39" i="1"/>
  <c r="F39" i="1"/>
  <c r="K38" i="1"/>
  <c r="F38" i="1"/>
  <c r="K37" i="1"/>
  <c r="F37" i="1"/>
  <c r="K36" i="1"/>
  <c r="F36" i="1"/>
  <c r="K35" i="1"/>
  <c r="F35" i="1"/>
  <c r="K34" i="1"/>
  <c r="F34" i="1"/>
  <c r="K33" i="1"/>
  <c r="F33" i="1"/>
  <c r="K32" i="1"/>
  <c r="F32" i="1"/>
  <c r="K31" i="1"/>
  <c r="F31" i="1"/>
  <c r="K30" i="1"/>
  <c r="F30" i="1"/>
  <c r="K29" i="1"/>
  <c r="F29" i="1"/>
  <c r="J28" i="1"/>
  <c r="J209" i="1" s="1"/>
  <c r="H28" i="1"/>
  <c r="H209" i="1" s="1"/>
  <c r="F28" i="1"/>
  <c r="V28" i="1" s="1"/>
  <c r="S209" i="1"/>
  <c r="R28" i="1"/>
  <c r="R209" i="1" s="1"/>
  <c r="O27" i="1"/>
  <c r="O28" i="1" s="1"/>
  <c r="O209" i="1" s="1"/>
  <c r="N209" i="1"/>
  <c r="M209" i="1"/>
  <c r="L209" i="1"/>
  <c r="J27" i="1"/>
  <c r="H27" i="1"/>
  <c r="O25" i="1"/>
  <c r="AC20" i="1"/>
  <c r="AA20" i="1"/>
  <c r="AB20" i="1"/>
  <c r="AC18" i="1"/>
  <c r="AB18" i="1"/>
  <c r="AA18" i="1"/>
  <c r="AC17" i="1"/>
  <c r="AB17" i="1"/>
  <c r="AA17" i="1"/>
  <c r="AC15" i="1"/>
  <c r="AB15" i="1"/>
  <c r="AA15" i="1"/>
  <c r="F11" i="1"/>
  <c r="C29" i="1" s="1"/>
  <c r="I29" i="1" s="1"/>
  <c r="Q29" i="1" l="1"/>
  <c r="V29" i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V175" i="1" s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V197" i="1" s="1"/>
  <c r="V198" i="1" s="1"/>
  <c r="V199" i="1" s="1"/>
  <c r="V200" i="1" s="1"/>
  <c r="V201" i="1" s="1"/>
  <c r="V202" i="1" s="1"/>
  <c r="V203" i="1" s="1"/>
  <c r="V204" i="1" s="1"/>
  <c r="V205" i="1" s="1"/>
  <c r="V206" i="1" s="1"/>
  <c r="V207" i="1" s="1"/>
  <c r="V208" i="1" s="1"/>
  <c r="C28" i="1"/>
  <c r="P28" i="1" s="1"/>
  <c r="P27" i="1" s="1"/>
  <c r="F209" i="1"/>
  <c r="K209" i="1"/>
  <c r="AC30" i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AC97" i="1" s="1"/>
  <c r="AC98" i="1" s="1"/>
  <c r="AC99" i="1" s="1"/>
  <c r="AC100" i="1" s="1"/>
  <c r="AC101" i="1" s="1"/>
  <c r="AC102" i="1" s="1"/>
  <c r="AC103" i="1" s="1"/>
  <c r="AC104" i="1" s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C124" i="1" s="1"/>
  <c r="AC125" i="1" s="1"/>
  <c r="AC126" i="1" s="1"/>
  <c r="AC127" i="1" s="1"/>
  <c r="AC128" i="1" s="1"/>
  <c r="AC129" i="1" s="1"/>
  <c r="AC130" i="1" s="1"/>
  <c r="AC131" i="1" s="1"/>
  <c r="AC132" i="1" s="1"/>
  <c r="AC133" i="1" s="1"/>
  <c r="AC134" i="1" s="1"/>
  <c r="AC135" i="1" s="1"/>
  <c r="AC136" i="1" s="1"/>
  <c r="AC137" i="1" s="1"/>
  <c r="AC138" i="1" s="1"/>
  <c r="AC139" i="1" s="1"/>
  <c r="AC140" i="1" s="1"/>
  <c r="AC141" i="1" s="1"/>
  <c r="AC142" i="1" s="1"/>
  <c r="AC143" i="1" s="1"/>
  <c r="AC144" i="1" s="1"/>
  <c r="AC145" i="1" s="1"/>
  <c r="AC146" i="1" s="1"/>
  <c r="AC147" i="1" s="1"/>
  <c r="AC148" i="1" s="1"/>
  <c r="AC149" i="1" s="1"/>
  <c r="AC150" i="1" s="1"/>
  <c r="AC151" i="1" s="1"/>
  <c r="AC152" i="1" s="1"/>
  <c r="AC153" i="1" s="1"/>
  <c r="AC154" i="1" s="1"/>
  <c r="AC155" i="1" s="1"/>
  <c r="AC156" i="1" s="1"/>
  <c r="AC157" i="1" s="1"/>
  <c r="AC158" i="1" s="1"/>
  <c r="AC159" i="1" s="1"/>
  <c r="AC160" i="1" s="1"/>
  <c r="AC161" i="1" s="1"/>
  <c r="AC162" i="1" s="1"/>
  <c r="AC163" i="1" s="1"/>
  <c r="AC164" i="1" s="1"/>
  <c r="AC165" i="1" s="1"/>
  <c r="AC166" i="1" s="1"/>
  <c r="AC167" i="1" s="1"/>
  <c r="AC168" i="1" s="1"/>
  <c r="AC169" i="1" s="1"/>
  <c r="AC170" i="1" s="1"/>
  <c r="AC171" i="1" s="1"/>
  <c r="AC172" i="1" s="1"/>
  <c r="AC173" i="1" s="1"/>
  <c r="AC174" i="1" s="1"/>
  <c r="AC175" i="1" s="1"/>
  <c r="AC176" i="1" s="1"/>
  <c r="AC177" i="1" s="1"/>
  <c r="AC178" i="1" s="1"/>
  <c r="AC179" i="1" s="1"/>
  <c r="AC180" i="1" s="1"/>
  <c r="AC181" i="1" s="1"/>
  <c r="AC182" i="1" s="1"/>
  <c r="AC183" i="1" s="1"/>
  <c r="AC184" i="1" s="1"/>
  <c r="AC185" i="1" s="1"/>
  <c r="AC186" i="1" s="1"/>
  <c r="AC187" i="1" s="1"/>
  <c r="AC188" i="1" s="1"/>
  <c r="AC189" i="1" s="1"/>
  <c r="AC190" i="1" s="1"/>
  <c r="AC191" i="1" s="1"/>
  <c r="AC192" i="1" s="1"/>
  <c r="AC193" i="1" s="1"/>
  <c r="AC194" i="1" s="1"/>
  <c r="AC195" i="1" s="1"/>
  <c r="AC196" i="1" s="1"/>
  <c r="AC197" i="1" s="1"/>
  <c r="AC198" i="1" s="1"/>
  <c r="AC199" i="1" s="1"/>
  <c r="AC200" i="1" s="1"/>
  <c r="AC201" i="1" s="1"/>
  <c r="AC202" i="1" s="1"/>
  <c r="AC203" i="1" s="1"/>
  <c r="AC204" i="1" s="1"/>
  <c r="AC205" i="1" s="1"/>
  <c r="AC206" i="1" s="1"/>
  <c r="AC207" i="1" s="1"/>
  <c r="AC208" i="1" s="1"/>
  <c r="AC209" i="1" s="1"/>
  <c r="F12" i="1"/>
  <c r="C62" i="1" s="1"/>
  <c r="C27" i="1"/>
  <c r="C32" i="1"/>
  <c r="I32" i="1" s="1"/>
  <c r="C34" i="1"/>
  <c r="I34" i="1" s="1"/>
  <c r="C36" i="1"/>
  <c r="I36" i="1" s="1"/>
  <c r="C38" i="1"/>
  <c r="I38" i="1" s="1"/>
  <c r="C40" i="1"/>
  <c r="I40" i="1" s="1"/>
  <c r="C54" i="1" l="1"/>
  <c r="I54" i="1" s="1"/>
  <c r="C58" i="1"/>
  <c r="I58" i="1" s="1"/>
  <c r="C47" i="1"/>
  <c r="I47" i="1" s="1"/>
  <c r="C60" i="1"/>
  <c r="I60" i="1" s="1"/>
  <c r="C56" i="1"/>
  <c r="I56" i="1" s="1"/>
  <c r="C51" i="1"/>
  <c r="I51" i="1" s="1"/>
  <c r="C43" i="1"/>
  <c r="I43" i="1" s="1"/>
  <c r="C49" i="1"/>
  <c r="I49" i="1" s="1"/>
  <c r="C45" i="1"/>
  <c r="I45" i="1" s="1"/>
  <c r="C41" i="1"/>
  <c r="I41" i="1" s="1"/>
  <c r="C63" i="1"/>
  <c r="Q63" i="1" s="1"/>
  <c r="D29" i="1"/>
  <c r="G29" i="1" s="1"/>
  <c r="I63" i="1"/>
  <c r="I62" i="1"/>
  <c r="Q62" i="1"/>
  <c r="C55" i="1"/>
  <c r="I55" i="1" s="1"/>
  <c r="C59" i="1"/>
  <c r="I59" i="1" s="1"/>
  <c r="C52" i="1"/>
  <c r="I52" i="1" s="1"/>
  <c r="C48" i="1"/>
  <c r="I48" i="1" s="1"/>
  <c r="C44" i="1"/>
  <c r="I44" i="1" s="1"/>
  <c r="C39" i="1"/>
  <c r="I39" i="1" s="1"/>
  <c r="C35" i="1"/>
  <c r="I35" i="1" s="1"/>
  <c r="C31" i="1"/>
  <c r="I31" i="1" s="1"/>
  <c r="C30" i="1"/>
  <c r="P30" i="1" s="1"/>
  <c r="C61" i="1"/>
  <c r="I61" i="1" s="1"/>
  <c r="C57" i="1"/>
  <c r="I57" i="1" s="1"/>
  <c r="C53" i="1"/>
  <c r="I53" i="1" s="1"/>
  <c r="C50" i="1"/>
  <c r="I50" i="1" s="1"/>
  <c r="C46" i="1"/>
  <c r="I46" i="1" s="1"/>
  <c r="C42" i="1"/>
  <c r="I42" i="1" s="1"/>
  <c r="C37" i="1"/>
  <c r="I37" i="1" s="1"/>
  <c r="C33" i="1"/>
  <c r="I33" i="1" s="1"/>
  <c r="Q40" i="1"/>
  <c r="P40" i="1"/>
  <c r="Q36" i="1"/>
  <c r="P36" i="1"/>
  <c r="Q38" i="1"/>
  <c r="P38" i="1"/>
  <c r="Q34" i="1"/>
  <c r="P34" i="1"/>
  <c r="P62" i="1"/>
  <c r="Q32" i="1"/>
  <c r="P32" i="1"/>
  <c r="P29" i="1"/>
  <c r="Q28" i="1"/>
  <c r="C208" i="1"/>
  <c r="Q208" i="1" s="1"/>
  <c r="C206" i="1"/>
  <c r="C204" i="1"/>
  <c r="C202" i="1"/>
  <c r="C200" i="1"/>
  <c r="C198" i="1"/>
  <c r="C196" i="1"/>
  <c r="C194" i="1"/>
  <c r="C192" i="1"/>
  <c r="C190" i="1"/>
  <c r="C188" i="1"/>
  <c r="C207" i="1"/>
  <c r="C205" i="1"/>
  <c r="C203" i="1"/>
  <c r="C201" i="1"/>
  <c r="C199" i="1"/>
  <c r="C195" i="1"/>
  <c r="C191" i="1"/>
  <c r="C186" i="1"/>
  <c r="C184" i="1"/>
  <c r="C182" i="1"/>
  <c r="C180" i="1"/>
  <c r="C178" i="1"/>
  <c r="C176" i="1"/>
  <c r="C174" i="1"/>
  <c r="C197" i="1"/>
  <c r="C193" i="1"/>
  <c r="C189" i="1"/>
  <c r="C187" i="1"/>
  <c r="C185" i="1"/>
  <c r="C183" i="1"/>
  <c r="C181" i="1"/>
  <c r="C179" i="1"/>
  <c r="C177" i="1"/>
  <c r="C175" i="1"/>
  <c r="C173" i="1"/>
  <c r="C171" i="1"/>
  <c r="C169" i="1"/>
  <c r="C167" i="1"/>
  <c r="C165" i="1"/>
  <c r="C163" i="1"/>
  <c r="C161" i="1"/>
  <c r="C159" i="1"/>
  <c r="C157" i="1"/>
  <c r="C155" i="1"/>
  <c r="C153" i="1"/>
  <c r="C151" i="1"/>
  <c r="C149" i="1"/>
  <c r="C147" i="1"/>
  <c r="C145" i="1"/>
  <c r="C143" i="1"/>
  <c r="C141" i="1"/>
  <c r="C139" i="1"/>
  <c r="C137" i="1"/>
  <c r="C135" i="1"/>
  <c r="C133" i="1"/>
  <c r="C131" i="1"/>
  <c r="C129" i="1"/>
  <c r="C127" i="1"/>
  <c r="C172" i="1"/>
  <c r="C170" i="1"/>
  <c r="C168" i="1"/>
  <c r="C166" i="1"/>
  <c r="C164" i="1"/>
  <c r="C162" i="1"/>
  <c r="C160" i="1"/>
  <c r="C158" i="1"/>
  <c r="C156" i="1"/>
  <c r="C154" i="1"/>
  <c r="C152" i="1"/>
  <c r="C150" i="1"/>
  <c r="C148" i="1"/>
  <c r="C146" i="1"/>
  <c r="C144" i="1"/>
  <c r="C142" i="1"/>
  <c r="C140" i="1"/>
  <c r="C138" i="1"/>
  <c r="C136" i="1"/>
  <c r="C134" i="1"/>
  <c r="C132" i="1"/>
  <c r="C130" i="1"/>
  <c r="C128" i="1"/>
  <c r="C124" i="1"/>
  <c r="C122" i="1"/>
  <c r="C120" i="1"/>
  <c r="C118" i="1"/>
  <c r="C116" i="1"/>
  <c r="C114" i="1"/>
  <c r="C112" i="1"/>
  <c r="C110" i="1"/>
  <c r="C108" i="1"/>
  <c r="C106" i="1"/>
  <c r="C104" i="1"/>
  <c r="C102" i="1"/>
  <c r="C100" i="1"/>
  <c r="C98" i="1"/>
  <c r="C96" i="1"/>
  <c r="C94" i="1"/>
  <c r="C92" i="1"/>
  <c r="C90" i="1"/>
  <c r="C88" i="1"/>
  <c r="C86" i="1"/>
  <c r="Q86" i="1" s="1"/>
  <c r="C84" i="1"/>
  <c r="Q84" i="1" s="1"/>
  <c r="C82" i="1"/>
  <c r="Q82" i="1" s="1"/>
  <c r="C80" i="1"/>
  <c r="Q80" i="1" s="1"/>
  <c r="C78" i="1"/>
  <c r="Q78" i="1" s="1"/>
  <c r="C126" i="1"/>
  <c r="C125" i="1"/>
  <c r="C123" i="1"/>
  <c r="C121" i="1"/>
  <c r="C119" i="1"/>
  <c r="C117" i="1"/>
  <c r="C115" i="1"/>
  <c r="C113" i="1"/>
  <c r="C111" i="1"/>
  <c r="C109" i="1"/>
  <c r="C107" i="1"/>
  <c r="C105" i="1"/>
  <c r="C103" i="1"/>
  <c r="C101" i="1"/>
  <c r="C99" i="1"/>
  <c r="C97" i="1"/>
  <c r="C95" i="1"/>
  <c r="C93" i="1"/>
  <c r="C91" i="1"/>
  <c r="C89" i="1"/>
  <c r="C87" i="1"/>
  <c r="C85" i="1"/>
  <c r="Q85" i="1" s="1"/>
  <c r="C83" i="1"/>
  <c r="Q83" i="1" s="1"/>
  <c r="C81" i="1"/>
  <c r="Q81" i="1" s="1"/>
  <c r="C79" i="1"/>
  <c r="Q79" i="1" s="1"/>
  <c r="C76" i="1"/>
  <c r="Q76" i="1" s="1"/>
  <c r="C74" i="1"/>
  <c r="Q74" i="1" s="1"/>
  <c r="C72" i="1"/>
  <c r="Q72" i="1" s="1"/>
  <c r="C70" i="1"/>
  <c r="Q70" i="1" s="1"/>
  <c r="C68" i="1"/>
  <c r="Q68" i="1" s="1"/>
  <c r="C66" i="1"/>
  <c r="Q66" i="1" s="1"/>
  <c r="C64" i="1"/>
  <c r="Q64" i="1" s="1"/>
  <c r="C77" i="1"/>
  <c r="Q77" i="1" s="1"/>
  <c r="C75" i="1"/>
  <c r="Q75" i="1" s="1"/>
  <c r="C73" i="1"/>
  <c r="Q73" i="1" s="1"/>
  <c r="C71" i="1"/>
  <c r="Q71" i="1" s="1"/>
  <c r="C69" i="1"/>
  <c r="Q69" i="1" s="1"/>
  <c r="C67" i="1"/>
  <c r="Q67" i="1" s="1"/>
  <c r="C65" i="1"/>
  <c r="Q65" i="1" s="1"/>
  <c r="Q56" i="1" l="1"/>
  <c r="P47" i="1"/>
  <c r="P51" i="1"/>
  <c r="Q54" i="1"/>
  <c r="P45" i="1"/>
  <c r="P43" i="1"/>
  <c r="D50" i="1"/>
  <c r="G50" i="1" s="1"/>
  <c r="D57" i="1"/>
  <c r="G57" i="1" s="1"/>
  <c r="P58" i="1"/>
  <c r="Q58" i="1"/>
  <c r="D39" i="1"/>
  <c r="G39" i="1" s="1"/>
  <c r="Q31" i="1"/>
  <c r="P37" i="1"/>
  <c r="P54" i="1"/>
  <c r="P63" i="1"/>
  <c r="Q43" i="1"/>
  <c r="Q47" i="1"/>
  <c r="P56" i="1"/>
  <c r="P60" i="1"/>
  <c r="D51" i="1"/>
  <c r="G51" i="1" s="1"/>
  <c r="Q51" i="1"/>
  <c r="Q60" i="1"/>
  <c r="D62" i="1"/>
  <c r="G62" i="1" s="1"/>
  <c r="A62" i="1" s="1"/>
  <c r="D60" i="1"/>
  <c r="G60" i="1" s="1"/>
  <c r="P53" i="1"/>
  <c r="P48" i="1"/>
  <c r="D31" i="1"/>
  <c r="G31" i="1" s="1"/>
  <c r="D48" i="1"/>
  <c r="G48" i="1" s="1"/>
  <c r="D46" i="1"/>
  <c r="G46" i="1" s="1"/>
  <c r="D63" i="1"/>
  <c r="G63" i="1" s="1"/>
  <c r="D54" i="1"/>
  <c r="G54" i="1" s="1"/>
  <c r="P46" i="1"/>
  <c r="P61" i="1"/>
  <c r="P39" i="1"/>
  <c r="P59" i="1"/>
  <c r="D34" i="1"/>
  <c r="G34" i="1" s="1"/>
  <c r="A34" i="1" s="1"/>
  <c r="Q30" i="1"/>
  <c r="P35" i="1"/>
  <c r="Q44" i="1"/>
  <c r="P52" i="1"/>
  <c r="E29" i="1"/>
  <c r="D55" i="1"/>
  <c r="G55" i="1" s="1"/>
  <c r="A29" i="1"/>
  <c r="Q33" i="1"/>
  <c r="P42" i="1"/>
  <c r="Q50" i="1"/>
  <c r="P57" i="1"/>
  <c r="Q41" i="1"/>
  <c r="P49" i="1"/>
  <c r="P55" i="1"/>
  <c r="D35" i="1"/>
  <c r="G35" i="1" s="1"/>
  <c r="D44" i="1"/>
  <c r="G44" i="1" s="1"/>
  <c r="D52" i="1"/>
  <c r="G52" i="1" s="1"/>
  <c r="D43" i="1"/>
  <c r="G43" i="1" s="1"/>
  <c r="E43" i="1" s="1"/>
  <c r="D42" i="1"/>
  <c r="G42" i="1" s="1"/>
  <c r="D33" i="1"/>
  <c r="G33" i="1" s="1"/>
  <c r="D41" i="1"/>
  <c r="G41" i="1" s="1"/>
  <c r="D36" i="1"/>
  <c r="G36" i="1" s="1"/>
  <c r="E36" i="1" s="1"/>
  <c r="D45" i="1"/>
  <c r="G45" i="1" s="1"/>
  <c r="D56" i="1"/>
  <c r="G56" i="1" s="1"/>
  <c r="D58" i="1"/>
  <c r="G58" i="1" s="1"/>
  <c r="P33" i="1"/>
  <c r="Q42" i="1"/>
  <c r="P50" i="1"/>
  <c r="Q57" i="1"/>
  <c r="P41" i="1"/>
  <c r="Q49" i="1"/>
  <c r="Q35" i="1"/>
  <c r="P44" i="1"/>
  <c r="Q52" i="1"/>
  <c r="Q55" i="1"/>
  <c r="D59" i="1"/>
  <c r="G59" i="1" s="1"/>
  <c r="D47" i="1"/>
  <c r="G47" i="1" s="1"/>
  <c r="D37" i="1"/>
  <c r="G37" i="1" s="1"/>
  <c r="D61" i="1"/>
  <c r="G61" i="1" s="1"/>
  <c r="D53" i="1"/>
  <c r="G53" i="1" s="1"/>
  <c r="D32" i="1"/>
  <c r="G32" i="1" s="1"/>
  <c r="E32" i="1" s="1"/>
  <c r="D40" i="1"/>
  <c r="G40" i="1" s="1"/>
  <c r="E40" i="1" s="1"/>
  <c r="D38" i="1"/>
  <c r="G38" i="1" s="1"/>
  <c r="E38" i="1" s="1"/>
  <c r="D49" i="1"/>
  <c r="G49" i="1" s="1"/>
  <c r="P31" i="1"/>
  <c r="Q37" i="1"/>
  <c r="Q46" i="1"/>
  <c r="Q53" i="1"/>
  <c r="Q61" i="1"/>
  <c r="Q45" i="1"/>
  <c r="Q39" i="1"/>
  <c r="Q48" i="1"/>
  <c r="Q59" i="1"/>
  <c r="I30" i="1"/>
  <c r="D30" i="1"/>
  <c r="G30" i="1" s="1"/>
  <c r="P65" i="1"/>
  <c r="P69" i="1"/>
  <c r="P73" i="1"/>
  <c r="P77" i="1"/>
  <c r="P66" i="1"/>
  <c r="P70" i="1"/>
  <c r="P74" i="1"/>
  <c r="P79" i="1"/>
  <c r="P83" i="1"/>
  <c r="Q87" i="1"/>
  <c r="P87" i="1"/>
  <c r="Q91" i="1"/>
  <c r="P91" i="1"/>
  <c r="Q95" i="1"/>
  <c r="P95" i="1"/>
  <c r="Q99" i="1"/>
  <c r="P99" i="1"/>
  <c r="Q103" i="1"/>
  <c r="P103" i="1"/>
  <c r="Q107" i="1"/>
  <c r="P107" i="1"/>
  <c r="Q111" i="1"/>
  <c r="P111" i="1"/>
  <c r="Q115" i="1"/>
  <c r="P115" i="1"/>
  <c r="Q119" i="1"/>
  <c r="P119" i="1"/>
  <c r="Q123" i="1"/>
  <c r="P123" i="1"/>
  <c r="Q126" i="1"/>
  <c r="P126" i="1"/>
  <c r="P80" i="1"/>
  <c r="P84" i="1"/>
  <c r="Q88" i="1"/>
  <c r="P88" i="1"/>
  <c r="Q92" i="1"/>
  <c r="P92" i="1"/>
  <c r="Q96" i="1"/>
  <c r="P96" i="1"/>
  <c r="Q100" i="1"/>
  <c r="P100" i="1"/>
  <c r="Q104" i="1"/>
  <c r="P104" i="1"/>
  <c r="Q108" i="1"/>
  <c r="P108" i="1"/>
  <c r="Q112" i="1"/>
  <c r="P112" i="1"/>
  <c r="Q116" i="1"/>
  <c r="P116" i="1"/>
  <c r="Q120" i="1"/>
  <c r="P120" i="1"/>
  <c r="Q124" i="1"/>
  <c r="P124" i="1"/>
  <c r="Q130" i="1"/>
  <c r="P130" i="1"/>
  <c r="Q134" i="1"/>
  <c r="P134" i="1"/>
  <c r="Q138" i="1"/>
  <c r="P138" i="1"/>
  <c r="Q142" i="1"/>
  <c r="P142" i="1"/>
  <c r="Q146" i="1"/>
  <c r="P146" i="1"/>
  <c r="Q150" i="1"/>
  <c r="P150" i="1"/>
  <c r="Q154" i="1"/>
  <c r="P154" i="1"/>
  <c r="Q158" i="1"/>
  <c r="P158" i="1"/>
  <c r="Q162" i="1"/>
  <c r="P162" i="1"/>
  <c r="Q166" i="1"/>
  <c r="P166" i="1"/>
  <c r="Q170" i="1"/>
  <c r="P170" i="1"/>
  <c r="Q127" i="1"/>
  <c r="P127" i="1"/>
  <c r="Q131" i="1"/>
  <c r="P131" i="1"/>
  <c r="Q135" i="1"/>
  <c r="P135" i="1"/>
  <c r="Q139" i="1"/>
  <c r="P139" i="1"/>
  <c r="Q143" i="1"/>
  <c r="P143" i="1"/>
  <c r="Q147" i="1"/>
  <c r="P147" i="1"/>
  <c r="Q151" i="1"/>
  <c r="P151" i="1"/>
  <c r="Q155" i="1"/>
  <c r="P155" i="1"/>
  <c r="Q159" i="1"/>
  <c r="P159" i="1"/>
  <c r="Q163" i="1"/>
  <c r="P163" i="1"/>
  <c r="Q167" i="1"/>
  <c r="P167" i="1"/>
  <c r="Q171" i="1"/>
  <c r="P171" i="1"/>
  <c r="Q175" i="1"/>
  <c r="P175" i="1"/>
  <c r="Q179" i="1"/>
  <c r="P179" i="1"/>
  <c r="Q183" i="1"/>
  <c r="P183" i="1"/>
  <c r="Q187" i="1"/>
  <c r="P187" i="1"/>
  <c r="Q193" i="1"/>
  <c r="P193" i="1"/>
  <c r="Q174" i="1"/>
  <c r="P174" i="1"/>
  <c r="Q178" i="1"/>
  <c r="P178" i="1"/>
  <c r="Q182" i="1"/>
  <c r="P182" i="1"/>
  <c r="Q186" i="1"/>
  <c r="P186" i="1"/>
  <c r="Q195" i="1"/>
  <c r="P195" i="1"/>
  <c r="Q201" i="1"/>
  <c r="P201" i="1"/>
  <c r="Q205" i="1"/>
  <c r="P205" i="1"/>
  <c r="Q188" i="1"/>
  <c r="P188" i="1"/>
  <c r="Q192" i="1"/>
  <c r="P192" i="1"/>
  <c r="Q196" i="1"/>
  <c r="P196" i="1"/>
  <c r="Q200" i="1"/>
  <c r="P200" i="1"/>
  <c r="Q204" i="1"/>
  <c r="P204" i="1"/>
  <c r="P67" i="1"/>
  <c r="P71" i="1"/>
  <c r="P75" i="1"/>
  <c r="P64" i="1"/>
  <c r="P68" i="1"/>
  <c r="P72" i="1"/>
  <c r="P76" i="1"/>
  <c r="P81" i="1"/>
  <c r="P85" i="1"/>
  <c r="Q89" i="1"/>
  <c r="P89" i="1"/>
  <c r="Q93" i="1"/>
  <c r="P93" i="1"/>
  <c r="Q97" i="1"/>
  <c r="P97" i="1"/>
  <c r="Q101" i="1"/>
  <c r="P101" i="1"/>
  <c r="Q105" i="1"/>
  <c r="P105" i="1"/>
  <c r="Q109" i="1"/>
  <c r="P109" i="1"/>
  <c r="Q113" i="1"/>
  <c r="P113" i="1"/>
  <c r="Q117" i="1"/>
  <c r="P117" i="1"/>
  <c r="Q121" i="1"/>
  <c r="P121" i="1"/>
  <c r="Q125" i="1"/>
  <c r="P125" i="1"/>
  <c r="P78" i="1"/>
  <c r="P82" i="1"/>
  <c r="P86" i="1"/>
  <c r="Q90" i="1"/>
  <c r="P90" i="1"/>
  <c r="Q94" i="1"/>
  <c r="P94" i="1"/>
  <c r="Q98" i="1"/>
  <c r="P98" i="1"/>
  <c r="Q102" i="1"/>
  <c r="P102" i="1"/>
  <c r="Q106" i="1"/>
  <c r="P106" i="1"/>
  <c r="Q110" i="1"/>
  <c r="P110" i="1"/>
  <c r="Q114" i="1"/>
  <c r="P114" i="1"/>
  <c r="Q118" i="1"/>
  <c r="P118" i="1"/>
  <c r="Q122" i="1"/>
  <c r="P122" i="1"/>
  <c r="Q128" i="1"/>
  <c r="P128" i="1"/>
  <c r="Q132" i="1"/>
  <c r="P132" i="1"/>
  <c r="Q136" i="1"/>
  <c r="P136" i="1"/>
  <c r="Q140" i="1"/>
  <c r="P140" i="1"/>
  <c r="Q144" i="1"/>
  <c r="P144" i="1"/>
  <c r="Q148" i="1"/>
  <c r="P148" i="1"/>
  <c r="Q152" i="1"/>
  <c r="P152" i="1"/>
  <c r="Q156" i="1"/>
  <c r="P156" i="1"/>
  <c r="Q160" i="1"/>
  <c r="P160" i="1"/>
  <c r="Q164" i="1"/>
  <c r="P164" i="1"/>
  <c r="Q168" i="1"/>
  <c r="P168" i="1"/>
  <c r="Q172" i="1"/>
  <c r="P172" i="1"/>
  <c r="Q129" i="1"/>
  <c r="P129" i="1"/>
  <c r="Q133" i="1"/>
  <c r="P133" i="1"/>
  <c r="Q137" i="1"/>
  <c r="P137" i="1"/>
  <c r="Q141" i="1"/>
  <c r="P141" i="1"/>
  <c r="Q145" i="1"/>
  <c r="P145" i="1"/>
  <c r="Q149" i="1"/>
  <c r="P149" i="1"/>
  <c r="Q153" i="1"/>
  <c r="P153" i="1"/>
  <c r="Q157" i="1"/>
  <c r="P157" i="1"/>
  <c r="Q161" i="1"/>
  <c r="P161" i="1"/>
  <c r="Q165" i="1"/>
  <c r="P165" i="1"/>
  <c r="Q169" i="1"/>
  <c r="P169" i="1"/>
  <c r="Q173" i="1"/>
  <c r="P173" i="1"/>
  <c r="Q177" i="1"/>
  <c r="P177" i="1"/>
  <c r="Q181" i="1"/>
  <c r="P181" i="1"/>
  <c r="Q185" i="1"/>
  <c r="P185" i="1"/>
  <c r="Q189" i="1"/>
  <c r="P189" i="1"/>
  <c r="Q197" i="1"/>
  <c r="P197" i="1"/>
  <c r="Q176" i="1"/>
  <c r="P176" i="1"/>
  <c r="Q180" i="1"/>
  <c r="P180" i="1"/>
  <c r="Q184" i="1"/>
  <c r="P184" i="1"/>
  <c r="Q191" i="1"/>
  <c r="P191" i="1"/>
  <c r="Q199" i="1"/>
  <c r="P199" i="1"/>
  <c r="Q203" i="1"/>
  <c r="P203" i="1"/>
  <c r="Q207" i="1"/>
  <c r="P207" i="1"/>
  <c r="Q190" i="1"/>
  <c r="P190" i="1"/>
  <c r="Q194" i="1"/>
  <c r="P194" i="1"/>
  <c r="Q198" i="1"/>
  <c r="P198" i="1"/>
  <c r="Q202" i="1"/>
  <c r="P202" i="1"/>
  <c r="Q206" i="1"/>
  <c r="P206" i="1"/>
  <c r="Q27" i="1"/>
  <c r="I65" i="1"/>
  <c r="D65" i="1"/>
  <c r="G65" i="1" s="1"/>
  <c r="I69" i="1"/>
  <c r="D69" i="1"/>
  <c r="G69" i="1" s="1"/>
  <c r="I73" i="1"/>
  <c r="D73" i="1"/>
  <c r="G73" i="1" s="1"/>
  <c r="I77" i="1"/>
  <c r="D77" i="1"/>
  <c r="G77" i="1" s="1"/>
  <c r="I66" i="1"/>
  <c r="D66" i="1"/>
  <c r="G66" i="1" s="1"/>
  <c r="I70" i="1"/>
  <c r="D70" i="1"/>
  <c r="G70" i="1" s="1"/>
  <c r="I74" i="1"/>
  <c r="D74" i="1"/>
  <c r="G74" i="1" s="1"/>
  <c r="I79" i="1"/>
  <c r="D79" i="1"/>
  <c r="G79" i="1" s="1"/>
  <c r="I83" i="1"/>
  <c r="D83" i="1"/>
  <c r="G83" i="1" s="1"/>
  <c r="I87" i="1"/>
  <c r="D87" i="1"/>
  <c r="G87" i="1" s="1"/>
  <c r="I91" i="1"/>
  <c r="D91" i="1"/>
  <c r="G91" i="1" s="1"/>
  <c r="I95" i="1"/>
  <c r="D95" i="1"/>
  <c r="G95" i="1" s="1"/>
  <c r="I99" i="1"/>
  <c r="D99" i="1"/>
  <c r="G99" i="1" s="1"/>
  <c r="I103" i="1"/>
  <c r="D103" i="1"/>
  <c r="G103" i="1" s="1"/>
  <c r="I107" i="1"/>
  <c r="D107" i="1"/>
  <c r="G107" i="1" s="1"/>
  <c r="I111" i="1"/>
  <c r="D111" i="1"/>
  <c r="G111" i="1" s="1"/>
  <c r="I115" i="1"/>
  <c r="D115" i="1"/>
  <c r="G115" i="1" s="1"/>
  <c r="I119" i="1"/>
  <c r="D119" i="1"/>
  <c r="G119" i="1" s="1"/>
  <c r="I123" i="1"/>
  <c r="D123" i="1"/>
  <c r="G123" i="1" s="1"/>
  <c r="I126" i="1"/>
  <c r="D126" i="1"/>
  <c r="G126" i="1" s="1"/>
  <c r="I80" i="1"/>
  <c r="D80" i="1"/>
  <c r="G80" i="1" s="1"/>
  <c r="I84" i="1"/>
  <c r="D84" i="1"/>
  <c r="G84" i="1" s="1"/>
  <c r="I88" i="1"/>
  <c r="D88" i="1"/>
  <c r="G88" i="1" s="1"/>
  <c r="I92" i="1"/>
  <c r="D92" i="1"/>
  <c r="G92" i="1" s="1"/>
  <c r="I96" i="1"/>
  <c r="D96" i="1"/>
  <c r="G96" i="1" s="1"/>
  <c r="I100" i="1"/>
  <c r="D100" i="1"/>
  <c r="G100" i="1" s="1"/>
  <c r="I104" i="1"/>
  <c r="D104" i="1"/>
  <c r="G104" i="1" s="1"/>
  <c r="I108" i="1"/>
  <c r="D108" i="1"/>
  <c r="G108" i="1" s="1"/>
  <c r="I112" i="1"/>
  <c r="D112" i="1"/>
  <c r="G112" i="1" s="1"/>
  <c r="I116" i="1"/>
  <c r="D116" i="1"/>
  <c r="G116" i="1" s="1"/>
  <c r="I120" i="1"/>
  <c r="D120" i="1"/>
  <c r="G120" i="1" s="1"/>
  <c r="I124" i="1"/>
  <c r="D124" i="1"/>
  <c r="G124" i="1" s="1"/>
  <c r="I130" i="1"/>
  <c r="D130" i="1"/>
  <c r="G130" i="1" s="1"/>
  <c r="I134" i="1"/>
  <c r="D134" i="1"/>
  <c r="G134" i="1" s="1"/>
  <c r="I138" i="1"/>
  <c r="D138" i="1"/>
  <c r="G138" i="1" s="1"/>
  <c r="I142" i="1"/>
  <c r="D142" i="1"/>
  <c r="G142" i="1" s="1"/>
  <c r="I146" i="1"/>
  <c r="D146" i="1"/>
  <c r="G146" i="1" s="1"/>
  <c r="I150" i="1"/>
  <c r="D150" i="1"/>
  <c r="G150" i="1" s="1"/>
  <c r="I154" i="1"/>
  <c r="D154" i="1"/>
  <c r="G154" i="1" s="1"/>
  <c r="I158" i="1"/>
  <c r="D158" i="1"/>
  <c r="G158" i="1" s="1"/>
  <c r="I162" i="1"/>
  <c r="D162" i="1"/>
  <c r="G162" i="1" s="1"/>
  <c r="I166" i="1"/>
  <c r="D166" i="1"/>
  <c r="G166" i="1" s="1"/>
  <c r="I170" i="1"/>
  <c r="D170" i="1"/>
  <c r="G170" i="1" s="1"/>
  <c r="I127" i="1"/>
  <c r="D127" i="1"/>
  <c r="G127" i="1" s="1"/>
  <c r="I131" i="1"/>
  <c r="D131" i="1"/>
  <c r="G131" i="1" s="1"/>
  <c r="I135" i="1"/>
  <c r="D135" i="1"/>
  <c r="G135" i="1" s="1"/>
  <c r="I139" i="1"/>
  <c r="D139" i="1"/>
  <c r="G139" i="1" s="1"/>
  <c r="I143" i="1"/>
  <c r="D143" i="1"/>
  <c r="G143" i="1" s="1"/>
  <c r="I147" i="1"/>
  <c r="D147" i="1"/>
  <c r="G147" i="1" s="1"/>
  <c r="I151" i="1"/>
  <c r="D151" i="1"/>
  <c r="G151" i="1" s="1"/>
  <c r="I155" i="1"/>
  <c r="D155" i="1"/>
  <c r="G155" i="1" s="1"/>
  <c r="I159" i="1"/>
  <c r="D159" i="1"/>
  <c r="G159" i="1" s="1"/>
  <c r="I163" i="1"/>
  <c r="D163" i="1"/>
  <c r="G163" i="1" s="1"/>
  <c r="I167" i="1"/>
  <c r="D167" i="1"/>
  <c r="G167" i="1" s="1"/>
  <c r="I171" i="1"/>
  <c r="D171" i="1"/>
  <c r="G171" i="1" s="1"/>
  <c r="I175" i="1"/>
  <c r="D175" i="1"/>
  <c r="G175" i="1" s="1"/>
  <c r="I179" i="1"/>
  <c r="D179" i="1"/>
  <c r="G179" i="1" s="1"/>
  <c r="I183" i="1"/>
  <c r="D183" i="1"/>
  <c r="G183" i="1" s="1"/>
  <c r="I187" i="1"/>
  <c r="D187" i="1"/>
  <c r="G187" i="1" s="1"/>
  <c r="I193" i="1"/>
  <c r="D193" i="1"/>
  <c r="G193" i="1" s="1"/>
  <c r="I174" i="1"/>
  <c r="D174" i="1"/>
  <c r="G174" i="1" s="1"/>
  <c r="I178" i="1"/>
  <c r="D178" i="1"/>
  <c r="G178" i="1" s="1"/>
  <c r="I182" i="1"/>
  <c r="D182" i="1"/>
  <c r="G182" i="1" s="1"/>
  <c r="I186" i="1"/>
  <c r="D186" i="1"/>
  <c r="G186" i="1" s="1"/>
  <c r="I195" i="1"/>
  <c r="D195" i="1"/>
  <c r="G195" i="1" s="1"/>
  <c r="I201" i="1"/>
  <c r="D201" i="1"/>
  <c r="G201" i="1" s="1"/>
  <c r="I205" i="1"/>
  <c r="D205" i="1"/>
  <c r="G205" i="1" s="1"/>
  <c r="I188" i="1"/>
  <c r="D188" i="1"/>
  <c r="G188" i="1" s="1"/>
  <c r="I192" i="1"/>
  <c r="D192" i="1"/>
  <c r="G192" i="1" s="1"/>
  <c r="I196" i="1"/>
  <c r="D196" i="1"/>
  <c r="G196" i="1" s="1"/>
  <c r="I200" i="1"/>
  <c r="D200" i="1"/>
  <c r="G200" i="1" s="1"/>
  <c r="I204" i="1"/>
  <c r="D204" i="1"/>
  <c r="G204" i="1" s="1"/>
  <c r="I208" i="1"/>
  <c r="D208" i="1"/>
  <c r="G208" i="1" s="1"/>
  <c r="I67" i="1"/>
  <c r="D67" i="1"/>
  <c r="G67" i="1" s="1"/>
  <c r="I71" i="1"/>
  <c r="D71" i="1"/>
  <c r="G71" i="1" s="1"/>
  <c r="I75" i="1"/>
  <c r="D75" i="1"/>
  <c r="G75" i="1" s="1"/>
  <c r="I64" i="1"/>
  <c r="D64" i="1"/>
  <c r="G64" i="1" s="1"/>
  <c r="I68" i="1"/>
  <c r="D68" i="1"/>
  <c r="G68" i="1" s="1"/>
  <c r="I72" i="1"/>
  <c r="D72" i="1"/>
  <c r="G72" i="1" s="1"/>
  <c r="I76" i="1"/>
  <c r="D76" i="1"/>
  <c r="G76" i="1" s="1"/>
  <c r="I81" i="1"/>
  <c r="D81" i="1"/>
  <c r="G81" i="1" s="1"/>
  <c r="I85" i="1"/>
  <c r="D85" i="1"/>
  <c r="G85" i="1" s="1"/>
  <c r="I89" i="1"/>
  <c r="D89" i="1"/>
  <c r="G89" i="1" s="1"/>
  <c r="I93" i="1"/>
  <c r="D93" i="1"/>
  <c r="G93" i="1" s="1"/>
  <c r="I97" i="1"/>
  <c r="D97" i="1"/>
  <c r="G97" i="1" s="1"/>
  <c r="I101" i="1"/>
  <c r="D101" i="1"/>
  <c r="G101" i="1" s="1"/>
  <c r="I105" i="1"/>
  <c r="D105" i="1"/>
  <c r="G105" i="1" s="1"/>
  <c r="I109" i="1"/>
  <c r="D109" i="1"/>
  <c r="G109" i="1" s="1"/>
  <c r="I113" i="1"/>
  <c r="D113" i="1"/>
  <c r="G113" i="1" s="1"/>
  <c r="I117" i="1"/>
  <c r="D117" i="1"/>
  <c r="G117" i="1" s="1"/>
  <c r="I121" i="1"/>
  <c r="D121" i="1"/>
  <c r="G121" i="1" s="1"/>
  <c r="I125" i="1"/>
  <c r="D125" i="1"/>
  <c r="G125" i="1" s="1"/>
  <c r="I78" i="1"/>
  <c r="D78" i="1"/>
  <c r="G78" i="1" s="1"/>
  <c r="I82" i="1"/>
  <c r="D82" i="1"/>
  <c r="G82" i="1" s="1"/>
  <c r="I86" i="1"/>
  <c r="D86" i="1"/>
  <c r="G86" i="1" s="1"/>
  <c r="I90" i="1"/>
  <c r="D90" i="1"/>
  <c r="G90" i="1" s="1"/>
  <c r="I94" i="1"/>
  <c r="D94" i="1"/>
  <c r="G94" i="1" s="1"/>
  <c r="I98" i="1"/>
  <c r="D98" i="1"/>
  <c r="G98" i="1" s="1"/>
  <c r="I102" i="1"/>
  <c r="D102" i="1"/>
  <c r="G102" i="1" s="1"/>
  <c r="I106" i="1"/>
  <c r="D106" i="1"/>
  <c r="G106" i="1" s="1"/>
  <c r="I110" i="1"/>
  <c r="D110" i="1"/>
  <c r="G110" i="1" s="1"/>
  <c r="I114" i="1"/>
  <c r="D114" i="1"/>
  <c r="G114" i="1" s="1"/>
  <c r="I118" i="1"/>
  <c r="D118" i="1"/>
  <c r="G118" i="1" s="1"/>
  <c r="I122" i="1"/>
  <c r="D122" i="1"/>
  <c r="G122" i="1" s="1"/>
  <c r="I128" i="1"/>
  <c r="D128" i="1"/>
  <c r="G128" i="1" s="1"/>
  <c r="I132" i="1"/>
  <c r="D132" i="1"/>
  <c r="G132" i="1" s="1"/>
  <c r="I136" i="1"/>
  <c r="D136" i="1"/>
  <c r="G136" i="1" s="1"/>
  <c r="I140" i="1"/>
  <c r="D140" i="1"/>
  <c r="G140" i="1" s="1"/>
  <c r="I144" i="1"/>
  <c r="D144" i="1"/>
  <c r="G144" i="1" s="1"/>
  <c r="I148" i="1"/>
  <c r="D148" i="1"/>
  <c r="G148" i="1" s="1"/>
  <c r="I152" i="1"/>
  <c r="D152" i="1"/>
  <c r="G152" i="1" s="1"/>
  <c r="I156" i="1"/>
  <c r="D156" i="1"/>
  <c r="G156" i="1" s="1"/>
  <c r="I160" i="1"/>
  <c r="D160" i="1"/>
  <c r="G160" i="1" s="1"/>
  <c r="I164" i="1"/>
  <c r="D164" i="1"/>
  <c r="G164" i="1" s="1"/>
  <c r="I168" i="1"/>
  <c r="D168" i="1"/>
  <c r="G168" i="1" s="1"/>
  <c r="I172" i="1"/>
  <c r="D172" i="1"/>
  <c r="G172" i="1" s="1"/>
  <c r="I129" i="1"/>
  <c r="D129" i="1"/>
  <c r="G129" i="1" s="1"/>
  <c r="I133" i="1"/>
  <c r="D133" i="1"/>
  <c r="G133" i="1" s="1"/>
  <c r="I137" i="1"/>
  <c r="D137" i="1"/>
  <c r="G137" i="1" s="1"/>
  <c r="I141" i="1"/>
  <c r="D141" i="1"/>
  <c r="G141" i="1" s="1"/>
  <c r="I145" i="1"/>
  <c r="D145" i="1"/>
  <c r="G145" i="1" s="1"/>
  <c r="I149" i="1"/>
  <c r="D149" i="1"/>
  <c r="G149" i="1" s="1"/>
  <c r="I153" i="1"/>
  <c r="D153" i="1"/>
  <c r="G153" i="1" s="1"/>
  <c r="I157" i="1"/>
  <c r="D157" i="1"/>
  <c r="G157" i="1" s="1"/>
  <c r="I161" i="1"/>
  <c r="D161" i="1"/>
  <c r="G161" i="1" s="1"/>
  <c r="I165" i="1"/>
  <c r="D165" i="1"/>
  <c r="G165" i="1" s="1"/>
  <c r="I169" i="1"/>
  <c r="D169" i="1"/>
  <c r="G169" i="1" s="1"/>
  <c r="I173" i="1"/>
  <c r="D173" i="1"/>
  <c r="G173" i="1" s="1"/>
  <c r="I177" i="1"/>
  <c r="D177" i="1"/>
  <c r="G177" i="1" s="1"/>
  <c r="I181" i="1"/>
  <c r="D181" i="1"/>
  <c r="G181" i="1" s="1"/>
  <c r="I185" i="1"/>
  <c r="D185" i="1"/>
  <c r="G185" i="1" s="1"/>
  <c r="I189" i="1"/>
  <c r="D189" i="1"/>
  <c r="G189" i="1" s="1"/>
  <c r="I197" i="1"/>
  <c r="D197" i="1"/>
  <c r="G197" i="1" s="1"/>
  <c r="I176" i="1"/>
  <c r="D176" i="1"/>
  <c r="G176" i="1" s="1"/>
  <c r="I180" i="1"/>
  <c r="D180" i="1"/>
  <c r="G180" i="1" s="1"/>
  <c r="I184" i="1"/>
  <c r="D184" i="1"/>
  <c r="G184" i="1" s="1"/>
  <c r="I191" i="1"/>
  <c r="D191" i="1"/>
  <c r="G191" i="1" s="1"/>
  <c r="I199" i="1"/>
  <c r="D199" i="1"/>
  <c r="G199" i="1" s="1"/>
  <c r="I203" i="1"/>
  <c r="D203" i="1"/>
  <c r="G203" i="1" s="1"/>
  <c r="I207" i="1"/>
  <c r="D207" i="1"/>
  <c r="G207" i="1" s="1"/>
  <c r="I190" i="1"/>
  <c r="D190" i="1"/>
  <c r="G190" i="1" s="1"/>
  <c r="I194" i="1"/>
  <c r="D194" i="1"/>
  <c r="G194" i="1" s="1"/>
  <c r="I198" i="1"/>
  <c r="D198" i="1"/>
  <c r="G198" i="1" s="1"/>
  <c r="I202" i="1"/>
  <c r="D202" i="1"/>
  <c r="G202" i="1" s="1"/>
  <c r="I206" i="1"/>
  <c r="D206" i="1"/>
  <c r="G206" i="1" s="1"/>
  <c r="E56" i="1" l="1"/>
  <c r="E47" i="1"/>
  <c r="E42" i="1"/>
  <c r="A42" i="1"/>
  <c r="E37" i="1"/>
  <c r="E62" i="1"/>
  <c r="E50" i="1"/>
  <c r="A43" i="1"/>
  <c r="A58" i="1"/>
  <c r="A60" i="1"/>
  <c r="E51" i="1"/>
  <c r="E54" i="1"/>
  <c r="A54" i="1"/>
  <c r="A57" i="1"/>
  <c r="E58" i="1"/>
  <c r="A51" i="1"/>
  <c r="E59" i="1"/>
  <c r="A39" i="1"/>
  <c r="A50" i="1"/>
  <c r="A47" i="1"/>
  <c r="A63" i="1"/>
  <c r="E60" i="1"/>
  <c r="E45" i="1"/>
  <c r="E49" i="1"/>
  <c r="E39" i="1"/>
  <c r="E35" i="1"/>
  <c r="E41" i="1"/>
  <c r="A48" i="1"/>
  <c r="E57" i="1"/>
  <c r="E33" i="1"/>
  <c r="E55" i="1"/>
  <c r="A59" i="1"/>
  <c r="E46" i="1"/>
  <c r="A46" i="1"/>
  <c r="A55" i="1"/>
  <c r="A35" i="1"/>
  <c r="A56" i="1"/>
  <c r="E63" i="1"/>
  <c r="E34" i="1"/>
  <c r="E31" i="1"/>
  <c r="E48" i="1"/>
  <c r="A41" i="1"/>
  <c r="A33" i="1"/>
  <c r="A49" i="1"/>
  <c r="E61" i="1"/>
  <c r="A61" i="1"/>
  <c r="A45" i="1"/>
  <c r="E53" i="1"/>
  <c r="A53" i="1"/>
  <c r="Q209" i="1"/>
  <c r="A30" i="1"/>
  <c r="E30" i="1"/>
  <c r="A31" i="1"/>
  <c r="P209" i="1"/>
  <c r="G209" i="1"/>
  <c r="A206" i="1"/>
  <c r="E206" i="1"/>
  <c r="A202" i="1"/>
  <c r="E202" i="1"/>
  <c r="A198" i="1"/>
  <c r="E198" i="1"/>
  <c r="A194" i="1"/>
  <c r="E194" i="1"/>
  <c r="A190" i="1"/>
  <c r="E190" i="1"/>
  <c r="A207" i="1"/>
  <c r="E207" i="1"/>
  <c r="A203" i="1"/>
  <c r="E203" i="1"/>
  <c r="A199" i="1"/>
  <c r="E199" i="1"/>
  <c r="A191" i="1"/>
  <c r="E191" i="1"/>
  <c r="A184" i="1"/>
  <c r="E184" i="1"/>
  <c r="A180" i="1"/>
  <c r="E180" i="1"/>
  <c r="E176" i="1"/>
  <c r="A176" i="1"/>
  <c r="A197" i="1"/>
  <c r="E197" i="1"/>
  <c r="A189" i="1"/>
  <c r="E189" i="1"/>
  <c r="A185" i="1"/>
  <c r="E185" i="1"/>
  <c r="A181" i="1"/>
  <c r="E181" i="1"/>
  <c r="A177" i="1"/>
  <c r="E177" i="1"/>
  <c r="A173" i="1"/>
  <c r="E173" i="1"/>
  <c r="A169" i="1"/>
  <c r="E169" i="1"/>
  <c r="A165" i="1"/>
  <c r="E165" i="1"/>
  <c r="A161" i="1"/>
  <c r="E161" i="1"/>
  <c r="A157" i="1"/>
  <c r="E157" i="1"/>
  <c r="A153" i="1"/>
  <c r="E153" i="1"/>
  <c r="A149" i="1"/>
  <c r="E149" i="1"/>
  <c r="A145" i="1"/>
  <c r="E145" i="1"/>
  <c r="A141" i="1"/>
  <c r="E141" i="1"/>
  <c r="A137" i="1"/>
  <c r="E137" i="1"/>
  <c r="A133" i="1"/>
  <c r="E133" i="1"/>
  <c r="A129" i="1"/>
  <c r="E129" i="1"/>
  <c r="E172" i="1"/>
  <c r="A172" i="1"/>
  <c r="A168" i="1"/>
  <c r="E168" i="1"/>
  <c r="A164" i="1"/>
  <c r="E164" i="1"/>
  <c r="A160" i="1"/>
  <c r="E160" i="1"/>
  <c r="A156" i="1"/>
  <c r="E156" i="1"/>
  <c r="A152" i="1"/>
  <c r="E152" i="1"/>
  <c r="A148" i="1"/>
  <c r="E148" i="1"/>
  <c r="A144" i="1"/>
  <c r="E144" i="1"/>
  <c r="A140" i="1"/>
  <c r="E140" i="1"/>
  <c r="A136" i="1"/>
  <c r="E136" i="1"/>
  <c r="A132" i="1"/>
  <c r="E132" i="1"/>
  <c r="A128" i="1"/>
  <c r="E128" i="1"/>
  <c r="A122" i="1"/>
  <c r="E122" i="1"/>
  <c r="A118" i="1"/>
  <c r="E118" i="1"/>
  <c r="A114" i="1"/>
  <c r="E114" i="1"/>
  <c r="A110" i="1"/>
  <c r="E110" i="1"/>
  <c r="A106" i="1"/>
  <c r="E106" i="1"/>
  <c r="A102" i="1"/>
  <c r="E102" i="1"/>
  <c r="A98" i="1"/>
  <c r="E98" i="1"/>
  <c r="A94" i="1"/>
  <c r="E94" i="1"/>
  <c r="A90" i="1"/>
  <c r="E90" i="1"/>
  <c r="A86" i="1"/>
  <c r="E86" i="1"/>
  <c r="A82" i="1"/>
  <c r="E82" i="1"/>
  <c r="A78" i="1"/>
  <c r="E78" i="1"/>
  <c r="A125" i="1"/>
  <c r="E125" i="1"/>
  <c r="A121" i="1"/>
  <c r="E121" i="1"/>
  <c r="A117" i="1"/>
  <c r="E117" i="1"/>
  <c r="A113" i="1"/>
  <c r="E113" i="1"/>
  <c r="A109" i="1"/>
  <c r="E109" i="1"/>
  <c r="A105" i="1"/>
  <c r="E105" i="1"/>
  <c r="A101" i="1"/>
  <c r="E101" i="1"/>
  <c r="A97" i="1"/>
  <c r="E97" i="1"/>
  <c r="A93" i="1"/>
  <c r="E93" i="1"/>
  <c r="A89" i="1"/>
  <c r="E89" i="1"/>
  <c r="A85" i="1"/>
  <c r="E85" i="1"/>
  <c r="A81" i="1"/>
  <c r="E81" i="1"/>
  <c r="A76" i="1"/>
  <c r="E76" i="1"/>
  <c r="A72" i="1"/>
  <c r="E72" i="1"/>
  <c r="A68" i="1"/>
  <c r="E68" i="1"/>
  <c r="A64" i="1"/>
  <c r="E64" i="1"/>
  <c r="A75" i="1"/>
  <c r="E75" i="1"/>
  <c r="A71" i="1"/>
  <c r="E71" i="1"/>
  <c r="A67" i="1"/>
  <c r="E67" i="1"/>
  <c r="A208" i="1"/>
  <c r="E208" i="1"/>
  <c r="A204" i="1"/>
  <c r="E204" i="1"/>
  <c r="A200" i="1"/>
  <c r="E200" i="1"/>
  <c r="A196" i="1"/>
  <c r="E196" i="1"/>
  <c r="A192" i="1"/>
  <c r="E192" i="1"/>
  <c r="A188" i="1"/>
  <c r="E188" i="1"/>
  <c r="A205" i="1"/>
  <c r="E205" i="1"/>
  <c r="A201" i="1"/>
  <c r="E201" i="1"/>
  <c r="A195" i="1"/>
  <c r="E195" i="1"/>
  <c r="A186" i="1"/>
  <c r="E186" i="1"/>
  <c r="A182" i="1"/>
  <c r="E182" i="1"/>
  <c r="E178" i="1"/>
  <c r="A178" i="1"/>
  <c r="E174" i="1"/>
  <c r="A174" i="1"/>
  <c r="A193" i="1"/>
  <c r="E193" i="1"/>
  <c r="A187" i="1"/>
  <c r="E187" i="1"/>
  <c r="A183" i="1"/>
  <c r="E183" i="1"/>
  <c r="A179" i="1"/>
  <c r="E179" i="1"/>
  <c r="A175" i="1"/>
  <c r="E175" i="1"/>
  <c r="A171" i="1"/>
  <c r="E171" i="1"/>
  <c r="A167" i="1"/>
  <c r="E167" i="1"/>
  <c r="A163" i="1"/>
  <c r="E163" i="1"/>
  <c r="A159" i="1"/>
  <c r="E159" i="1"/>
  <c r="A155" i="1"/>
  <c r="E155" i="1"/>
  <c r="A151" i="1"/>
  <c r="E151" i="1"/>
  <c r="A147" i="1"/>
  <c r="E147" i="1"/>
  <c r="A143" i="1"/>
  <c r="E143" i="1"/>
  <c r="A139" i="1"/>
  <c r="E139" i="1"/>
  <c r="A135" i="1"/>
  <c r="E135" i="1"/>
  <c r="A131" i="1"/>
  <c r="E131" i="1"/>
  <c r="A127" i="1"/>
  <c r="E127" i="1"/>
  <c r="A170" i="1"/>
  <c r="E170" i="1"/>
  <c r="A166" i="1"/>
  <c r="E166" i="1"/>
  <c r="A162" i="1"/>
  <c r="E162" i="1"/>
  <c r="A158" i="1"/>
  <c r="E158" i="1"/>
  <c r="A154" i="1"/>
  <c r="E154" i="1"/>
  <c r="A150" i="1"/>
  <c r="E150" i="1"/>
  <c r="A146" i="1"/>
  <c r="E146" i="1"/>
  <c r="A142" i="1"/>
  <c r="E142" i="1"/>
  <c r="A138" i="1"/>
  <c r="E138" i="1"/>
  <c r="A134" i="1"/>
  <c r="E134" i="1"/>
  <c r="A130" i="1"/>
  <c r="E130" i="1"/>
  <c r="A124" i="1"/>
  <c r="E124" i="1"/>
  <c r="A120" i="1"/>
  <c r="E120" i="1"/>
  <c r="A116" i="1"/>
  <c r="E116" i="1"/>
  <c r="A112" i="1"/>
  <c r="E112" i="1"/>
  <c r="A108" i="1"/>
  <c r="E108" i="1"/>
  <c r="A104" i="1"/>
  <c r="E104" i="1"/>
  <c r="A100" i="1"/>
  <c r="E100" i="1"/>
  <c r="A96" i="1"/>
  <c r="E96" i="1"/>
  <c r="A92" i="1"/>
  <c r="E92" i="1"/>
  <c r="A88" i="1"/>
  <c r="E88" i="1"/>
  <c r="A84" i="1"/>
  <c r="E84" i="1"/>
  <c r="A80" i="1"/>
  <c r="E80" i="1"/>
  <c r="A126" i="1"/>
  <c r="E126" i="1"/>
  <c r="A123" i="1"/>
  <c r="E123" i="1"/>
  <c r="A119" i="1"/>
  <c r="E119" i="1"/>
  <c r="A115" i="1"/>
  <c r="E115" i="1"/>
  <c r="A111" i="1"/>
  <c r="E111" i="1"/>
  <c r="A107" i="1"/>
  <c r="E107" i="1"/>
  <c r="A103" i="1"/>
  <c r="E103" i="1"/>
  <c r="A99" i="1"/>
  <c r="E99" i="1"/>
  <c r="A95" i="1"/>
  <c r="E95" i="1"/>
  <c r="A91" i="1"/>
  <c r="E91" i="1"/>
  <c r="A87" i="1"/>
  <c r="E87" i="1"/>
  <c r="A83" i="1"/>
  <c r="E83" i="1"/>
  <c r="A79" i="1"/>
  <c r="E79" i="1"/>
  <c r="A74" i="1"/>
  <c r="E74" i="1"/>
  <c r="A70" i="1"/>
  <c r="E70" i="1"/>
  <c r="A66" i="1"/>
  <c r="E66" i="1"/>
  <c r="A77" i="1"/>
  <c r="E77" i="1"/>
  <c r="A73" i="1"/>
  <c r="E73" i="1"/>
  <c r="A69" i="1"/>
  <c r="E69" i="1"/>
  <c r="A65" i="1"/>
  <c r="E65" i="1"/>
  <c r="D209" i="1"/>
  <c r="I209" i="1"/>
  <c r="U209" i="1" l="1"/>
  <c r="A52" i="1"/>
  <c r="E52" i="1"/>
  <c r="A40" i="1" l="1"/>
  <c r="F15" i="1" l="1"/>
  <c r="F14" i="1"/>
  <c r="E28" i="1"/>
  <c r="A28" i="1"/>
  <c r="A37" i="1" l="1"/>
  <c r="A38" i="1" l="1"/>
  <c r="A32" i="1"/>
  <c r="A44" i="1"/>
  <c r="E44" i="1"/>
  <c r="T209" i="1" s="1"/>
  <c r="A36" i="1"/>
  <c r="F13" i="1" l="1"/>
  <c r="E209" i="1"/>
  <c r="F27" i="1"/>
  <c r="E27" i="1" s="1"/>
</calcChain>
</file>

<file path=xl/sharedStrings.xml><?xml version="1.0" encoding="utf-8"?>
<sst xmlns="http://schemas.openxmlformats.org/spreadsheetml/2006/main" count="460" uniqueCount="77">
  <si>
    <t>Дата погашення</t>
  </si>
  <si>
    <t xml:space="preserve">Дата видачі кредиту: </t>
  </si>
  <si>
    <t>Одноразова комісія за зарахування грошових коштів, отриманних як кредит, на поточний рахунок Позичальника</t>
  </si>
  <si>
    <t xml:space="preserve">Одноразова комісія за зарахування кредитних коштів на МПК/ППК </t>
  </si>
  <si>
    <t>Супутні витрати позичальника на користь третіх осіб (за наявності):</t>
  </si>
  <si>
    <t>Щомісячна комісія за РКО</t>
  </si>
  <si>
    <t>%.,  на місяць від суми наданого кредиту;</t>
  </si>
  <si>
    <t>грн. одноразово</t>
  </si>
  <si>
    <t>Комісія за моніторинг кредиту і забезпечення</t>
  </si>
  <si>
    <t>Послуги оцінювача, грн.</t>
  </si>
  <si>
    <t>Інші витрати позичальника (на користь банку)</t>
  </si>
  <si>
    <t xml:space="preserve">в т.ч. , комісія за консультаційні послуги банку при зміні умов кредитування </t>
  </si>
  <si>
    <t>№</t>
  </si>
  <si>
    <t>Дата видачі кредиту/ дата платежу</t>
  </si>
  <si>
    <t>Кількість днів у розрахунковому періоді</t>
  </si>
  <si>
    <t>Чиста сума кредиту/сума платежу за розрахунковий період, грн.</t>
  </si>
  <si>
    <t>Загальна вартість кредиту, грн</t>
  </si>
  <si>
    <t>Сума кредиту за договором</t>
  </si>
  <si>
    <t>проценти за користування кредитом</t>
  </si>
  <si>
    <t>платежі за додаткові та супутні послуги</t>
  </si>
  <si>
    <t>в т.ч. ,  комісія за дозвіл на повторну іпотеку</t>
  </si>
  <si>
    <t>на користь банку</t>
  </si>
  <si>
    <t>Кредитного посередника</t>
  </si>
  <si>
    <t>третіх осіб</t>
  </si>
  <si>
    <t>комісійний збір</t>
  </si>
  <si>
    <t>інша плата за  послуги кредитного посередника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</si>
  <si>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</si>
  <si>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</si>
  <si>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</si>
  <si>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</si>
  <si>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</si>
  <si>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</si>
  <si>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</si>
  <si>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</si>
  <si>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</si>
  <si>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</si>
  <si>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</si>
  <si>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в т.ч. , комісія за консультаційні послуги банку при проведенні реструктуризації</t>
  </si>
  <si>
    <t>х</t>
  </si>
  <si>
    <t>Усього</t>
  </si>
  <si>
    <t xml:space="preserve">Загальні витрати за кредитом, грн. </t>
  </si>
  <si>
    <t xml:space="preserve">Збори на обовязкове державне пенсійне страхування </t>
  </si>
  <si>
    <t>Плата за відкриття поточного рахунку</t>
  </si>
  <si>
    <t>Дата  повного погашення кредиту</t>
  </si>
  <si>
    <t>Супутні витрати позичальника на користь банку:</t>
  </si>
  <si>
    <t xml:space="preserve">ОРІЄНТОВНЕ            </t>
  </si>
  <si>
    <t xml:space="preserve"> обчислення загальної вартості  кредиту для споживача та реальної  річної процентної ставки  за договором про споживчий кредит </t>
  </si>
  <si>
    <t xml:space="preserve"> </t>
  </si>
  <si>
    <t>Реальна  річна відсоткова  ставка, %</t>
  </si>
  <si>
    <t>Реальна  річна відсоткова ставка, %</t>
  </si>
  <si>
    <t xml:space="preserve">Комісія за зарахування коштів, на поточний рахунок </t>
  </si>
  <si>
    <t>% від суми кредиту (одноразово)</t>
  </si>
  <si>
    <t>Послуги нотаріуса,</t>
  </si>
  <si>
    <t>грн., щорічно, починаючи з 2-го року кредитування</t>
  </si>
  <si>
    <t>одноразово,  від  вартості нерухомого майна</t>
  </si>
  <si>
    <t xml:space="preserve">грн. одноразово </t>
  </si>
  <si>
    <t>18</t>
  </si>
  <si>
    <t xml:space="preserve">Страхування життя Позичальника </t>
  </si>
  <si>
    <t xml:space="preserve">Страхування предмету  застави </t>
  </si>
  <si>
    <t>Залишок боргу за кредитом</t>
  </si>
  <si>
    <t xml:space="preserve">щорічно, від суми залишку заборгованосты по кредиту </t>
  </si>
  <si>
    <t xml:space="preserve"> щорічно, від ринкової вартості застави</t>
  </si>
  <si>
    <t xml:space="preserve">Податки та збори </t>
  </si>
  <si>
    <t>грн. одноразово 0,1 від прожиткового мінімуму на 01.01.2020</t>
  </si>
  <si>
    <t xml:space="preserve">Адміністративні збори </t>
  </si>
  <si>
    <t xml:space="preserve">Заповнювати  парамети, виділені жовтим кольором </t>
  </si>
  <si>
    <t xml:space="preserve">Ринкова вартість застави іпотеки  </t>
  </si>
  <si>
    <t xml:space="preserve">Власний внесок (аванс ) </t>
  </si>
  <si>
    <t>грн.</t>
  </si>
  <si>
    <t>міс.</t>
  </si>
  <si>
    <t>Термін користування кредитом</t>
  </si>
  <si>
    <t xml:space="preserve">Погашення починаючи з </t>
  </si>
  <si>
    <t>%</t>
  </si>
  <si>
    <r>
      <rPr>
        <b/>
        <sz val="16"/>
        <color rgb="FFFF0000"/>
        <rFont val="Calibri"/>
        <family val="2"/>
        <charset val="204"/>
        <scheme val="minor"/>
      </rPr>
      <t xml:space="preserve">Сума кредиту                 </t>
    </r>
    <r>
      <rPr>
        <b/>
        <sz val="10"/>
        <color rgb="FFFF0000"/>
        <rFont val="Calibri"/>
        <family val="2"/>
        <charset val="204"/>
        <scheme val="minor"/>
      </rPr>
      <t xml:space="preserve">                                                      (до 70% ринкової вартості застави) </t>
    </r>
  </si>
  <si>
    <t xml:space="preserve">Дата платежу за кредитом число (8/18/28) </t>
  </si>
  <si>
    <t xml:space="preserve">Річна  відсоткова ставка ( змінна) </t>
  </si>
  <si>
    <t>"МТБ - Доступна Іпотека 7%"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</si>
</sst>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0000000"/>
    <numFmt numFmtId="165" formatCode="dd\.mm\.yyyy;@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#,##0.00_г_р_н_."/>
    <numFmt numFmtId="169" formatCode="dd\.mm\.yy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0"/>
      <color indexed="8"/>
      <name val="Arial Cyr"/>
      <charset val="204"/>
    </font>
    <font>
      <b/>
      <sz val="10"/>
      <name val="Arial Cyr"/>
      <charset val="204"/>
    </font>
    <font>
      <b/>
      <sz val="10"/>
      <color theme="0"/>
      <name val="Arial Cyr"/>
      <charset val="204"/>
    </font>
    <font>
      <b/>
      <sz val="10"/>
      <color indexed="10"/>
      <name val="Arial Cyr"/>
      <charset val="204"/>
    </font>
    <font>
      <b/>
      <sz val="13"/>
      <name val="Arial Cyr"/>
      <charset val="204"/>
    </font>
    <font>
      <sz val="19"/>
      <name val="Times New Roman"/>
      <family val="1"/>
      <charset val="204"/>
    </font>
    <font>
      <sz val="19"/>
      <name val="Arial Cyr"/>
      <charset val="204"/>
    </font>
    <font>
      <b/>
      <sz val="1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22"/>
      <name val="Arial Cyr"/>
      <charset val="204"/>
    </font>
    <font>
      <sz val="12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3" tint="0.39997558519241921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Fill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protection locked="0"/>
    </xf>
    <xf numFmtId="0" fontId="10" fillId="0" borderId="0" xfId="2" quotePrefix="1" applyAlignment="1" applyProtection="1">
      <protection locked="0"/>
    </xf>
    <xf numFmtId="165" fontId="0" fillId="0" borderId="0" xfId="0" applyNumberFormat="1" applyProtection="1">
      <protection locked="0"/>
    </xf>
    <xf numFmtId="167" fontId="6" fillId="0" borderId="0" xfId="3" applyNumberFormat="1" applyFont="1" applyAlignment="1" applyProtection="1">
      <alignment horizontal="left"/>
      <protection locked="0"/>
    </xf>
    <xf numFmtId="0" fontId="0" fillId="2" borderId="0" xfId="0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13" fillId="5" borderId="6" xfId="0" applyFont="1" applyFill="1" applyBorder="1" applyAlignment="1">
      <alignment wrapText="1"/>
    </xf>
    <xf numFmtId="0" fontId="0" fillId="0" borderId="0" xfId="0" applyFill="1" applyAlignment="1" applyProtection="1">
      <alignment wrapText="1"/>
      <protection locked="0"/>
    </xf>
    <xf numFmtId="4" fontId="0" fillId="0" borderId="0" xfId="0" applyNumberFormat="1" applyFill="1" applyProtection="1"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Protection="1">
      <protection hidden="1"/>
    </xf>
    <xf numFmtId="0" fontId="0" fillId="3" borderId="1" xfId="0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 applyProtection="1">
      <alignment horizontal="center"/>
      <protection hidden="1"/>
    </xf>
    <xf numFmtId="0" fontId="0" fillId="3" borderId="0" xfId="0" applyFill="1" applyProtection="1">
      <protection locked="0"/>
    </xf>
    <xf numFmtId="4" fontId="0" fillId="3" borderId="0" xfId="0" applyNumberFormat="1" applyFill="1" applyProtection="1">
      <protection locked="0"/>
    </xf>
    <xf numFmtId="0" fontId="13" fillId="6" borderId="6" xfId="0" applyFont="1" applyFill="1" applyBorder="1" applyAlignment="1">
      <alignment wrapText="1"/>
    </xf>
    <xf numFmtId="0" fontId="0" fillId="0" borderId="16" xfId="0" applyFill="1" applyBorder="1" applyAlignment="1" applyProtection="1">
      <alignment horizontal="center"/>
      <protection hidden="1"/>
    </xf>
    <xf numFmtId="169" fontId="0" fillId="7" borderId="1" xfId="0" applyNumberFormat="1" applyFill="1" applyBorder="1" applyAlignment="1" applyProtection="1">
      <alignment horizontal="center"/>
      <protection locked="0"/>
    </xf>
    <xf numFmtId="169" fontId="0" fillId="0" borderId="1" xfId="0" applyNumberFormat="1" applyFill="1" applyBorder="1" applyAlignment="1" applyProtection="1">
      <alignment horizontal="center"/>
      <protection hidden="1"/>
    </xf>
    <xf numFmtId="166" fontId="11" fillId="0" borderId="5" xfId="3" applyFont="1" applyFill="1" applyBorder="1" applyAlignment="1" applyProtection="1">
      <alignment horizontal="center"/>
      <protection hidden="1"/>
    </xf>
    <xf numFmtId="166" fontId="0" fillId="0" borderId="17" xfId="3" applyFont="1" applyFill="1" applyBorder="1" applyAlignment="1" applyProtection="1">
      <alignment horizontal="center"/>
      <protection hidden="1"/>
    </xf>
    <xf numFmtId="166" fontId="0" fillId="0" borderId="16" xfId="3" applyFont="1" applyFill="1" applyBorder="1" applyAlignment="1" applyProtection="1">
      <alignment horizontal="right"/>
      <protection hidden="1"/>
    </xf>
    <xf numFmtId="166" fontId="0" fillId="0" borderId="17" xfId="3" applyFont="1" applyFill="1" applyBorder="1" applyAlignment="1" applyProtection="1">
      <alignment horizontal="right"/>
      <protection hidden="1"/>
    </xf>
    <xf numFmtId="166" fontId="0" fillId="0" borderId="1" xfId="3" applyFont="1" applyFill="1" applyBorder="1" applyAlignment="1" applyProtection="1">
      <alignment horizontal="center"/>
      <protection hidden="1"/>
    </xf>
    <xf numFmtId="3" fontId="0" fillId="0" borderId="0" xfId="0" applyNumberFormat="1" applyFill="1" applyProtection="1">
      <protection locked="0"/>
    </xf>
    <xf numFmtId="2" fontId="0" fillId="2" borderId="0" xfId="0" applyNumberFormat="1" applyFill="1" applyProtection="1">
      <protection hidden="1"/>
    </xf>
    <xf numFmtId="0" fontId="0" fillId="2" borderId="16" xfId="0" applyFill="1" applyBorder="1" applyAlignment="1" applyProtection="1">
      <alignment horizontal="center"/>
      <protection hidden="1"/>
    </xf>
    <xf numFmtId="169" fontId="14" fillId="2" borderId="1" xfId="0" applyNumberFormat="1" applyFont="1" applyFill="1" applyBorder="1" applyAlignment="1" applyProtection="1">
      <alignment horizontal="center"/>
      <protection hidden="1"/>
    </xf>
    <xf numFmtId="166" fontId="15" fillId="0" borderId="5" xfId="3" applyFont="1" applyFill="1" applyBorder="1" applyAlignment="1" applyProtection="1">
      <alignment horizontal="center"/>
      <protection hidden="1"/>
    </xf>
    <xf numFmtId="166" fontId="14" fillId="2" borderId="17" xfId="3" applyFont="1" applyFill="1" applyBorder="1" applyAlignment="1" applyProtection="1">
      <alignment horizontal="center"/>
      <protection hidden="1"/>
    </xf>
    <xf numFmtId="166" fontId="14" fillId="2" borderId="16" xfId="3" applyFont="1" applyFill="1" applyBorder="1" applyAlignment="1" applyProtection="1">
      <alignment horizontal="right"/>
      <protection hidden="1"/>
    </xf>
    <xf numFmtId="166" fontId="14" fillId="2" borderId="17" xfId="3" applyFont="1" applyFill="1" applyBorder="1" applyAlignment="1" applyProtection="1">
      <alignment horizontal="right"/>
      <protection hidden="1"/>
    </xf>
    <xf numFmtId="166" fontId="14" fillId="0" borderId="16" xfId="3" applyFont="1" applyFill="1" applyBorder="1" applyAlignment="1" applyProtection="1">
      <alignment horizontal="right"/>
      <protection hidden="1"/>
    </xf>
    <xf numFmtId="166" fontId="14" fillId="2" borderId="1" xfId="3" applyFont="1" applyFill="1" applyBorder="1" applyAlignment="1" applyProtection="1">
      <alignment horizontal="center"/>
      <protection hidden="1"/>
    </xf>
    <xf numFmtId="3" fontId="0" fillId="0" borderId="1" xfId="0" applyNumberFormat="1" applyFill="1" applyBorder="1" applyAlignment="1" applyProtection="1">
      <alignment horizontal="center"/>
      <protection hidden="1"/>
    </xf>
    <xf numFmtId="166" fontId="11" fillId="0" borderId="5" xfId="3" applyFont="1" applyFill="1" applyBorder="1" applyAlignment="1" applyProtection="1">
      <alignment horizontal="left"/>
      <protection hidden="1"/>
    </xf>
    <xf numFmtId="166" fontId="0" fillId="0" borderId="17" xfId="3" applyFont="1" applyFill="1" applyBorder="1" applyProtection="1">
      <protection hidden="1"/>
    </xf>
    <xf numFmtId="166" fontId="0" fillId="0" borderId="1" xfId="3" applyFont="1" applyFill="1" applyBorder="1" applyProtection="1">
      <protection hidden="1"/>
    </xf>
    <xf numFmtId="166" fontId="0" fillId="0" borderId="18" xfId="3" applyFont="1" applyFill="1" applyBorder="1" applyAlignment="1" applyProtection="1">
      <alignment horizontal="center"/>
      <protection hidden="1"/>
    </xf>
    <xf numFmtId="166" fontId="0" fillId="0" borderId="15" xfId="3" applyFont="1" applyFill="1" applyBorder="1" applyAlignment="1" applyProtection="1">
      <alignment horizontal="center"/>
      <protection hidden="1"/>
    </xf>
    <xf numFmtId="2" fontId="0" fillId="0" borderId="0" xfId="0" applyNumberFormat="1" applyBorder="1" applyProtection="1">
      <protection hidden="1"/>
    </xf>
    <xf numFmtId="4" fontId="14" fillId="0" borderId="21" xfId="0" applyNumberFormat="1" applyFont="1" applyFill="1" applyBorder="1" applyAlignment="1" applyProtection="1">
      <alignment horizontal="center"/>
      <protection hidden="1"/>
    </xf>
    <xf numFmtId="10" fontId="17" fillId="0" borderId="22" xfId="1" applyNumberFormat="1" applyFont="1" applyFill="1" applyBorder="1" applyAlignment="1" applyProtection="1">
      <alignment horizontal="right"/>
      <protection hidden="1"/>
    </xf>
    <xf numFmtId="166" fontId="14" fillId="0" borderId="23" xfId="3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center"/>
      <protection locked="0"/>
    </xf>
    <xf numFmtId="3" fontId="14" fillId="0" borderId="0" xfId="0" applyNumberFormat="1" applyFont="1" applyFill="1" applyBorder="1" applyAlignment="1" applyProtection="1">
      <alignment horizontal="center"/>
      <protection locked="0"/>
    </xf>
    <xf numFmtId="4" fontId="14" fillId="0" borderId="0" xfId="0" applyNumberFormat="1" applyFont="1" applyFill="1" applyBorder="1" applyAlignment="1" applyProtection="1">
      <alignment horizontal="right"/>
      <protection locked="0"/>
    </xf>
    <xf numFmtId="10" fontId="1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0" xfId="0" applyFont="1" applyFill="1" applyProtection="1">
      <protection hidden="1"/>
    </xf>
    <xf numFmtId="0" fontId="14" fillId="2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hidden="1"/>
    </xf>
    <xf numFmtId="0" fontId="0" fillId="0" borderId="0" xfId="0" applyFont="1" applyFill="1" applyProtection="1">
      <protection locked="0"/>
    </xf>
    <xf numFmtId="0" fontId="0" fillId="2" borderId="0" xfId="0" applyFont="1" applyFill="1" applyProtection="1">
      <protection locked="0"/>
    </xf>
    <xf numFmtId="0" fontId="18" fillId="0" borderId="0" xfId="0" applyNumberFormat="1" applyFont="1" applyAlignment="1" applyProtection="1">
      <alignment vertical="center" wrapText="1" readingOrder="1"/>
      <protection locked="0"/>
    </xf>
    <xf numFmtId="0" fontId="0" fillId="0" borderId="0" xfId="0" applyFill="1" applyAlignment="1" applyProtection="1">
      <protection locked="0"/>
    </xf>
    <xf numFmtId="0" fontId="5" fillId="0" borderId="0" xfId="0" applyNumberFormat="1" applyFont="1" applyAlignment="1" applyProtection="1">
      <alignment vertical="center" wrapText="1" readingOrder="1"/>
      <protection hidden="1"/>
    </xf>
    <xf numFmtId="0" fontId="9" fillId="0" borderId="0" xfId="0" applyFont="1" applyAlignment="1" applyProtection="1">
      <alignment readingOrder="1"/>
      <protection hidden="1"/>
    </xf>
    <xf numFmtId="0" fontId="6" fillId="0" borderId="0" xfId="0" applyFont="1" applyFill="1" applyProtection="1">
      <protection locked="0"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Protection="1">
      <protection locked="0"/>
    </xf>
    <xf numFmtId="0" fontId="18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center" vertical="top" wrapText="1"/>
      <protection locked="0"/>
    </xf>
    <xf numFmtId="4" fontId="19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justify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Protection="1">
      <protection locked="0"/>
    </xf>
    <xf numFmtId="0" fontId="2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Protection="1">
      <protection locked="0"/>
    </xf>
    <xf numFmtId="0" fontId="21" fillId="0" borderId="0" xfId="0" applyFont="1" applyProtection="1">
      <protection locked="0"/>
    </xf>
    <xf numFmtId="10" fontId="2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168" fontId="2" fillId="0" borderId="0" xfId="0" applyNumberFormat="1" applyFont="1" applyProtection="1">
      <protection locked="0"/>
    </xf>
    <xf numFmtId="0" fontId="25" fillId="5" borderId="6" xfId="0" applyFont="1" applyFill="1" applyBorder="1" applyAlignment="1">
      <alignment wrapText="1"/>
    </xf>
    <xf numFmtId="0" fontId="27" fillId="0" borderId="0" xfId="0" applyFont="1" applyProtection="1"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6" fontId="0" fillId="0" borderId="16" xfId="3" applyFont="1" applyFill="1" applyBorder="1" applyAlignment="1" applyProtection="1">
      <alignment horizontal="center"/>
      <protection hidden="1"/>
    </xf>
    <xf numFmtId="166" fontId="14" fillId="0" borderId="5" xfId="3" applyFont="1" applyFill="1" applyBorder="1" applyAlignment="1" applyProtection="1">
      <alignment horizontal="center"/>
      <protection hidden="1"/>
    </xf>
    <xf numFmtId="166" fontId="0" fillId="7" borderId="17" xfId="3" applyFont="1" applyFill="1" applyBorder="1" applyAlignment="1" applyProtection="1">
      <alignment horizontal="center"/>
      <protection hidden="1"/>
    </xf>
    <xf numFmtId="164" fontId="14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hidden="1"/>
    </xf>
    <xf numFmtId="164" fontId="19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center"/>
      <protection locked="0"/>
    </xf>
    <xf numFmtId="4" fontId="23" fillId="0" borderId="4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Protection="1">
      <protection locked="0"/>
    </xf>
    <xf numFmtId="166" fontId="4" fillId="0" borderId="16" xfId="3" applyFont="1" applyFill="1" applyBorder="1" applyAlignment="1" applyProtection="1">
      <alignment horizontal="right"/>
      <protection hidden="1"/>
    </xf>
    <xf numFmtId="4" fontId="2" fillId="0" borderId="0" xfId="0" applyNumberFormat="1" applyFont="1" applyAlignment="1" applyProtection="1">
      <alignment horizontal="center"/>
      <protection locked="0"/>
    </xf>
    <xf numFmtId="166" fontId="1" fillId="0" borderId="16" xfId="3" applyFont="1" applyFill="1" applyBorder="1" applyAlignment="1" applyProtection="1">
      <alignment horizontal="right"/>
      <protection hidden="1"/>
    </xf>
    <xf numFmtId="2" fontId="14" fillId="0" borderId="16" xfId="4" applyNumberFormat="1" applyFont="1" applyFill="1" applyBorder="1" applyAlignment="1" applyProtection="1">
      <alignment horizontal="center"/>
      <protection hidden="1"/>
    </xf>
    <xf numFmtId="169" fontId="14" fillId="7" borderId="1" xfId="0" applyNumberFormat="1" applyFont="1" applyFill="1" applyBorder="1" applyAlignment="1" applyProtection="1">
      <alignment horizontal="center"/>
      <protection hidden="1"/>
    </xf>
    <xf numFmtId="166" fontId="0" fillId="0" borderId="0" xfId="0" applyNumberFormat="1" applyFill="1" applyProtection="1">
      <protection hidden="1"/>
    </xf>
    <xf numFmtId="0" fontId="0" fillId="0" borderId="0" xfId="0" applyFill="1" applyProtection="1">
      <protection hidden="1"/>
    </xf>
    <xf numFmtId="3" fontId="0" fillId="0" borderId="0" xfId="0" applyNumberFormat="1" applyFill="1" applyProtection="1">
      <protection hidden="1"/>
    </xf>
    <xf numFmtId="4" fontId="0" fillId="0" borderId="0" xfId="0" applyNumberFormat="1" applyFill="1" applyProtection="1">
      <protection hidden="1"/>
    </xf>
    <xf numFmtId="0" fontId="13" fillId="5" borderId="0" xfId="0" applyFont="1" applyFill="1" applyBorder="1" applyAlignment="1" applyProtection="1">
      <alignment wrapText="1"/>
      <protection hidden="1"/>
    </xf>
    <xf numFmtId="169" fontId="0" fillId="7" borderId="1" xfId="0" applyNumberFormat="1" applyFill="1" applyBorder="1" applyAlignment="1" applyProtection="1">
      <alignment horizontal="center"/>
      <protection hidden="1"/>
    </xf>
    <xf numFmtId="166" fontId="11" fillId="3" borderId="17" xfId="3" applyFont="1" applyFill="1" applyBorder="1" applyAlignment="1" applyProtection="1">
      <alignment horizontal="right"/>
      <protection hidden="1"/>
    </xf>
    <xf numFmtId="166" fontId="11" fillId="3" borderId="17" xfId="3" applyFont="1" applyFill="1" applyBorder="1" applyProtection="1">
      <protection hidden="1"/>
    </xf>
    <xf numFmtId="43" fontId="16" fillId="2" borderId="13" xfId="0" applyNumberFormat="1" applyFont="1" applyFill="1" applyBorder="1" applyAlignment="1" applyProtection="1">
      <alignment wrapText="1"/>
      <protection hidden="1"/>
    </xf>
    <xf numFmtId="0" fontId="16" fillId="2" borderId="0" xfId="0" applyFont="1" applyFill="1" applyAlignment="1" applyProtection="1">
      <alignment wrapText="1"/>
      <protection hidden="1"/>
    </xf>
    <xf numFmtId="0" fontId="0" fillId="2" borderId="0" xfId="0" applyFill="1" applyProtection="1">
      <protection hidden="1"/>
    </xf>
    <xf numFmtId="0" fontId="16" fillId="0" borderId="0" xfId="0" applyFont="1" applyFill="1" applyAlignment="1" applyProtection="1">
      <alignment wrapText="1"/>
      <protection hidden="1"/>
    </xf>
    <xf numFmtId="166" fontId="11" fillId="3" borderId="18" xfId="3" applyFont="1" applyFill="1" applyBorder="1" applyProtection="1">
      <protection hidden="1"/>
    </xf>
    <xf numFmtId="2" fontId="23" fillId="0" borderId="2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4" fontId="23" fillId="0" borderId="1" xfId="0" applyNumberFormat="1" applyFont="1" applyFill="1" applyBorder="1" applyAlignment="1" applyProtection="1">
      <alignment horizontal="center" vertical="center"/>
      <protection hidden="1"/>
    </xf>
    <xf numFmtId="10" fontId="23" fillId="0" borderId="15" xfId="1" applyNumberFormat="1" applyFont="1" applyFill="1" applyBorder="1" applyAlignment="1" applyProtection="1">
      <alignment horizontal="center" vertical="center"/>
      <protection hidden="1"/>
    </xf>
    <xf numFmtId="10" fontId="23" fillId="0" borderId="1" xfId="1" applyNumberFormat="1" applyFont="1" applyFill="1" applyBorder="1" applyAlignment="1" applyProtection="1">
      <alignment horizontal="center" vertical="center"/>
      <protection hidden="1"/>
    </xf>
    <xf numFmtId="166" fontId="11" fillId="0" borderId="16" xfId="3" applyFont="1" applyFill="1" applyBorder="1" applyAlignment="1" applyProtection="1">
      <alignment horizontal="right"/>
      <protection hidden="1"/>
    </xf>
    <xf numFmtId="3" fontId="23" fillId="4" borderId="17" xfId="0" applyNumberFormat="1" applyFont="1" applyFill="1" applyBorder="1" applyAlignment="1" applyProtection="1">
      <alignment horizontal="center" vertical="center"/>
      <protection locked="0"/>
    </xf>
    <xf numFmtId="3" fontId="23" fillId="0" borderId="17" xfId="0" applyNumberFormat="1" applyFont="1" applyFill="1" applyBorder="1" applyAlignment="1" applyProtection="1">
      <alignment horizontal="center" vertical="center"/>
      <protection hidden="1"/>
    </xf>
    <xf numFmtId="10" fontId="23" fillId="0" borderId="17" xfId="0" applyNumberFormat="1" applyFont="1" applyFill="1" applyBorder="1" applyAlignment="1" applyProtection="1">
      <alignment horizontal="center" vertical="center"/>
      <protection hidden="1"/>
    </xf>
    <xf numFmtId="165" fontId="23" fillId="3" borderId="17" xfId="0" applyNumberFormat="1" applyFont="1" applyFill="1" applyBorder="1" applyAlignment="1" applyProtection="1">
      <alignment horizontal="center" vertical="center"/>
      <protection hidden="1"/>
    </xf>
    <xf numFmtId="165" fontId="23" fillId="0" borderId="17" xfId="0" applyNumberFormat="1" applyFont="1" applyFill="1" applyBorder="1" applyAlignment="1" applyProtection="1">
      <alignment horizontal="center" vertical="center"/>
      <protection hidden="1"/>
    </xf>
    <xf numFmtId="10" fontId="29" fillId="8" borderId="17" xfId="0" applyNumberFormat="1" applyFont="1" applyFill="1" applyBorder="1" applyAlignment="1" applyProtection="1">
      <alignment horizontal="center" vertical="center"/>
      <protection hidden="1"/>
    </xf>
    <xf numFmtId="4" fontId="29" fillId="8" borderId="17" xfId="0" applyNumberFormat="1" applyFont="1" applyFill="1" applyBorder="1" applyAlignment="1" applyProtection="1">
      <alignment horizontal="center" vertical="center"/>
      <protection hidden="1"/>
    </xf>
    <xf numFmtId="4" fontId="29" fillId="8" borderId="32" xfId="0" applyNumberFormat="1" applyFont="1" applyFill="1" applyBorder="1" applyAlignment="1" applyProtection="1">
      <alignment horizontal="center" vertical="center"/>
      <protection hidden="1"/>
    </xf>
    <xf numFmtId="4" fontId="23" fillId="0" borderId="31" xfId="0" applyNumberFormat="1" applyFont="1" applyFill="1" applyBorder="1" applyAlignment="1" applyProtection="1">
      <alignment horizontal="center" vertical="center"/>
      <protection hidden="1"/>
    </xf>
    <xf numFmtId="10" fontId="23" fillId="0" borderId="26" xfId="1" applyNumberFormat="1" applyFont="1" applyFill="1" applyBorder="1" applyAlignment="1" applyProtection="1">
      <alignment horizontal="center" vertical="center"/>
      <protection hidden="1"/>
    </xf>
    <xf numFmtId="4" fontId="23" fillId="0" borderId="34" xfId="0" applyNumberFormat="1" applyFont="1" applyFill="1" applyBorder="1" applyAlignment="1" applyProtection="1">
      <alignment horizontal="center" vertical="center"/>
      <protection hidden="1"/>
    </xf>
    <xf numFmtId="165" fontId="23" fillId="3" borderId="27" xfId="0" applyNumberFormat="1" applyFont="1" applyFill="1" applyBorder="1" applyAlignment="1" applyProtection="1">
      <alignment horizontal="center" vertical="center"/>
      <protection hidden="1"/>
    </xf>
    <xf numFmtId="9" fontId="23" fillId="8" borderId="1" xfId="1" applyFont="1" applyFill="1" applyBorder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0" fontId="36" fillId="3" borderId="0" xfId="0" applyFont="1" applyFill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center" vertical="top" wrapText="1"/>
      <protection hidden="1"/>
    </xf>
    <xf numFmtId="0" fontId="0" fillId="0" borderId="12" xfId="0" applyFill="1" applyBorder="1" applyAlignment="1">
      <alignment horizontal="center" vertical="top" wrapText="1"/>
    </xf>
    <xf numFmtId="0" fontId="14" fillId="0" borderId="9" xfId="0" applyFont="1" applyFill="1" applyBorder="1" applyAlignment="1" applyProtection="1">
      <alignment horizontal="center" vertical="top" wrapText="1"/>
      <protection hidden="1"/>
    </xf>
    <xf numFmtId="0" fontId="0" fillId="0" borderId="13" xfId="0" applyFill="1" applyBorder="1" applyAlignment="1">
      <alignment horizontal="center" vertical="top" wrapText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23" fillId="0" borderId="35" xfId="0" applyFont="1" applyFill="1" applyBorder="1" applyAlignment="1" applyProtection="1">
      <alignment horizontal="left" vertical="center" wrapText="1"/>
      <protection hidden="1"/>
    </xf>
    <xf numFmtId="0" fontId="23" fillId="0" borderId="36" xfId="0" applyFont="1" applyFill="1" applyBorder="1" applyAlignment="1" applyProtection="1">
      <alignment horizontal="left" vertical="center" wrapText="1"/>
      <protection hidden="1"/>
    </xf>
    <xf numFmtId="0" fontId="23" fillId="0" borderId="2" xfId="0" applyFont="1" applyFill="1" applyBorder="1" applyAlignment="1" applyProtection="1">
      <alignment horizontal="left" vertical="center" wrapText="1"/>
      <protection hidden="1"/>
    </xf>
    <xf numFmtId="0" fontId="23" fillId="0" borderId="5" xfId="0" applyFont="1" applyFill="1" applyBorder="1" applyAlignment="1" applyProtection="1">
      <alignment horizontal="left" vertical="center" wrapText="1"/>
      <protection hidden="1"/>
    </xf>
    <xf numFmtId="0" fontId="23" fillId="0" borderId="3" xfId="0" applyFont="1" applyFill="1" applyBorder="1" applyAlignment="1" applyProtection="1">
      <alignment horizontal="left" vertical="center" wrapText="1"/>
      <protection hidden="1"/>
    </xf>
    <xf numFmtId="0" fontId="23" fillId="0" borderId="4" xfId="0" applyFont="1" applyFill="1" applyBorder="1" applyAlignment="1" applyProtection="1">
      <alignment horizontal="left" vertical="center" wrapText="1"/>
      <protection hidden="1"/>
    </xf>
    <xf numFmtId="9" fontId="35" fillId="0" borderId="24" xfId="1" applyFont="1" applyBorder="1" applyAlignment="1" applyProtection="1">
      <alignment horizontal="left" vertical="center"/>
      <protection hidden="1"/>
    </xf>
    <xf numFmtId="9" fontId="35" fillId="0" borderId="3" xfId="1" applyFont="1" applyBorder="1" applyAlignment="1" applyProtection="1">
      <alignment horizontal="left" vertical="center"/>
      <protection hidden="1"/>
    </xf>
    <xf numFmtId="9" fontId="35" fillId="0" borderId="4" xfId="1" applyFont="1" applyBorder="1" applyAlignment="1" applyProtection="1">
      <alignment horizontal="left" vertical="center"/>
      <protection hidden="1"/>
    </xf>
    <xf numFmtId="0" fontId="31" fillId="0" borderId="0" xfId="0" applyFont="1" applyAlignment="1" applyProtection="1">
      <alignment horizontal="left"/>
      <protection locked="0"/>
    </xf>
    <xf numFmtId="0" fontId="31" fillId="0" borderId="0" xfId="0" applyFont="1" applyBorder="1" applyAlignment="1" applyProtection="1">
      <alignment horizontal="left"/>
      <protection locked="0"/>
    </xf>
    <xf numFmtId="0" fontId="4" fillId="8" borderId="0" xfId="0" applyFont="1" applyFill="1" applyAlignment="1" applyProtection="1">
      <alignment horizontal="center" vertical="center"/>
      <protection locked="0"/>
    </xf>
    <xf numFmtId="0" fontId="30" fillId="0" borderId="5" xfId="0" applyFont="1" applyFill="1" applyBorder="1" applyAlignment="1" applyProtection="1">
      <alignment vertical="center" wrapText="1"/>
      <protection locked="0" hidden="1"/>
    </xf>
    <xf numFmtId="0" fontId="30" fillId="0" borderId="3" xfId="0" applyFont="1" applyFill="1" applyBorder="1" applyAlignment="1" applyProtection="1">
      <alignment vertical="center" wrapText="1"/>
      <protection locked="0" hidden="1"/>
    </xf>
    <xf numFmtId="0" fontId="30" fillId="0" borderId="28" xfId="0" applyFont="1" applyFill="1" applyBorder="1" applyAlignment="1" applyProtection="1">
      <alignment vertical="center" wrapText="1"/>
      <protection locked="0" hidden="1"/>
    </xf>
    <xf numFmtId="0" fontId="30" fillId="0" borderId="37" xfId="0" applyFont="1" applyFill="1" applyBorder="1" applyAlignment="1" applyProtection="1">
      <alignment horizontal="left" vertical="center" wrapText="1"/>
      <protection locked="0" hidden="1"/>
    </xf>
    <xf numFmtId="0" fontId="30" fillId="0" borderId="30" xfId="0" applyFont="1" applyFill="1" applyBorder="1" applyAlignment="1" applyProtection="1">
      <alignment horizontal="left" vertical="center" wrapText="1"/>
      <protection locked="0" hidden="1"/>
    </xf>
    <xf numFmtId="0" fontId="30" fillId="0" borderId="38" xfId="0" applyFont="1" applyFill="1" applyBorder="1" applyAlignment="1" applyProtection="1">
      <alignment horizontal="left" vertical="center" wrapText="1"/>
      <protection locked="0" hidden="1"/>
    </xf>
    <xf numFmtId="0" fontId="23" fillId="0" borderId="33" xfId="0" applyFont="1" applyFill="1" applyBorder="1" applyAlignment="1" applyProtection="1">
      <alignment horizontal="left" vertical="center" wrapText="1"/>
      <protection hidden="1"/>
    </xf>
    <xf numFmtId="0" fontId="23" fillId="0" borderId="34" xfId="0" applyFont="1" applyBorder="1" applyAlignment="1" applyProtection="1">
      <alignment horizontal="left" vertical="center" wrapText="1"/>
      <protection hidden="1"/>
    </xf>
    <xf numFmtId="0" fontId="14" fillId="0" borderId="7" xfId="0" applyFont="1" applyFill="1" applyBorder="1" applyAlignment="1" applyProtection="1">
      <alignment horizontal="center" vertical="top"/>
      <protection hidden="1"/>
    </xf>
    <xf numFmtId="0" fontId="0" fillId="0" borderId="11" xfId="0" applyBorder="1" applyAlignment="1">
      <alignment horizontal="center" vertical="top"/>
    </xf>
    <xf numFmtId="0" fontId="29" fillId="8" borderId="24" xfId="0" applyFont="1" applyFill="1" applyBorder="1" applyAlignment="1" applyProtection="1">
      <alignment horizontal="left" vertical="center" wrapText="1"/>
      <protection locked="0"/>
    </xf>
    <xf numFmtId="0" fontId="29" fillId="8" borderId="3" xfId="0" applyFont="1" applyFill="1" applyBorder="1" applyAlignment="1" applyProtection="1">
      <alignment horizontal="left" vertical="center" wrapText="1"/>
      <protection locked="0"/>
    </xf>
    <xf numFmtId="0" fontId="29" fillId="8" borderId="4" xfId="0" applyFont="1" applyFill="1" applyBorder="1" applyAlignment="1" applyProtection="1">
      <alignment horizontal="left" vertical="center" wrapText="1"/>
      <protection locked="0"/>
    </xf>
    <xf numFmtId="9" fontId="14" fillId="0" borderId="8" xfId="1" applyFont="1" applyFill="1" applyBorder="1" applyAlignment="1" applyProtection="1">
      <alignment horizontal="center" vertical="top" wrapText="1"/>
      <protection hidden="1"/>
    </xf>
    <xf numFmtId="9" fontId="0" fillId="0" borderId="12" xfId="1" applyFont="1" applyBorder="1" applyAlignment="1">
      <alignment horizontal="center" vertical="top" wrapText="1"/>
    </xf>
    <xf numFmtId="164" fontId="14" fillId="0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horizontal="center" vertical="top" wrapText="1"/>
      <protection hidden="1"/>
    </xf>
    <xf numFmtId="0" fontId="0" fillId="0" borderId="14" xfId="0" applyBorder="1" applyAlignment="1">
      <alignment horizontal="center" vertical="top" wrapText="1"/>
    </xf>
    <xf numFmtId="0" fontId="18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4" fillId="0" borderId="19" xfId="0" applyFont="1" applyFill="1" applyBorder="1" applyAlignment="1" applyProtection="1">
      <alignment horizontal="center"/>
      <protection hidden="1"/>
    </xf>
    <xf numFmtId="0" fontId="14" fillId="0" borderId="2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/>
    <xf numFmtId="0" fontId="14" fillId="2" borderId="0" xfId="0" applyFont="1" applyFill="1" applyAlignment="1" applyProtection="1">
      <alignment horizontal="left" vertical="center" wrapText="1"/>
      <protection locked="0"/>
    </xf>
    <xf numFmtId="0" fontId="12" fillId="0" borderId="0" xfId="0" applyNumberFormat="1" applyFont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center"/>
      <protection locked="0"/>
    </xf>
    <xf numFmtId="0" fontId="29" fillId="8" borderId="29" xfId="0" applyFont="1" applyFill="1" applyBorder="1" applyAlignment="1" applyProtection="1">
      <alignment horizontal="left" vertical="center" wrapText="1"/>
      <protection locked="0"/>
    </xf>
    <xf numFmtId="0" fontId="29" fillId="8" borderId="30" xfId="0" applyFont="1" applyFill="1" applyBorder="1" applyAlignment="1" applyProtection="1">
      <alignment horizontal="left" vertical="center" wrapText="1"/>
      <protection locked="0"/>
    </xf>
    <xf numFmtId="0" fontId="29" fillId="8" borderId="31" xfId="0" applyFont="1" applyFill="1" applyBorder="1" applyAlignment="1" applyProtection="1">
      <alignment horizontal="left" vertical="center" wrapText="1"/>
      <protection locked="0"/>
    </xf>
    <xf numFmtId="0" fontId="21" fillId="8" borderId="0" xfId="0" applyFont="1" applyFill="1" applyBorder="1" applyAlignment="1" applyProtection="1">
      <alignment horizontal="center" vertical="center"/>
      <protection hidden="1"/>
    </xf>
    <xf numFmtId="0" fontId="30" fillId="0" borderId="34" xfId="0" applyFont="1" applyFill="1" applyBorder="1" applyAlignment="1" applyProtection="1">
      <alignment horizontal="left" vertical="center" wrapText="1"/>
      <protection locked="0" hidden="1"/>
    </xf>
    <xf numFmtId="0" fontId="30" fillId="0" borderId="32" xfId="0" applyFont="1" applyFill="1" applyBorder="1" applyAlignment="1" applyProtection="1">
      <alignment horizontal="left" vertical="center" wrapText="1"/>
      <protection locked="0" hidden="1"/>
    </xf>
    <xf numFmtId="0" fontId="23" fillId="0" borderId="33" xfId="0" applyFont="1" applyBorder="1" applyAlignment="1" applyProtection="1">
      <alignment horizontal="left" vertical="center" wrapText="1"/>
      <protection hidden="1"/>
    </xf>
    <xf numFmtId="0" fontId="23" fillId="0" borderId="16" xfId="0" applyFont="1" applyFill="1" applyBorder="1" applyAlignment="1" applyProtection="1">
      <alignment horizontal="left" vertical="center" wrapText="1"/>
      <protection hidden="1"/>
    </xf>
    <xf numFmtId="0" fontId="23" fillId="0" borderId="1" xfId="0" applyFont="1" applyFill="1" applyBorder="1" applyAlignment="1" applyProtection="1">
      <alignment horizontal="left" vertical="center" wrapText="1"/>
      <protection hidden="1"/>
    </xf>
    <xf numFmtId="0" fontId="23" fillId="0" borderId="25" xfId="0" applyFont="1" applyFill="1" applyBorder="1" applyAlignment="1" applyProtection="1">
      <alignment horizontal="center" vertical="center" wrapText="1"/>
      <protection hidden="1"/>
    </xf>
    <xf numFmtId="0" fontId="23" fillId="0" borderId="16" xfId="0" applyFont="1" applyFill="1" applyBorder="1" applyAlignment="1" applyProtection="1">
      <alignment horizontal="center" vertical="center" wrapText="1"/>
      <protection hidden="1"/>
    </xf>
    <xf numFmtId="0" fontId="30" fillId="0" borderId="26" xfId="0" applyFont="1" applyFill="1" applyBorder="1" applyAlignment="1" applyProtection="1">
      <alignment vertical="center" wrapText="1"/>
      <protection locked="0" hidden="1"/>
    </xf>
    <xf numFmtId="0" fontId="30" fillId="0" borderId="27" xfId="0" applyFont="1" applyFill="1" applyBorder="1" applyAlignment="1" applyProtection="1">
      <alignment vertical="center" wrapText="1"/>
      <protection locked="0" hidden="1"/>
    </xf>
    <xf numFmtId="0" fontId="30" fillId="0" borderId="1" xfId="0" applyFont="1" applyFill="1" applyBorder="1" applyAlignment="1" applyProtection="1">
      <alignment vertical="center" wrapText="1"/>
      <protection locked="0" hidden="1"/>
    </xf>
    <xf numFmtId="0" fontId="30" fillId="0" borderId="17" xfId="0" applyFont="1" applyFill="1" applyBorder="1" applyAlignment="1" applyProtection="1">
      <alignment vertical="center" wrapText="1"/>
      <protection locked="0" hidden="1"/>
    </xf>
    <xf numFmtId="0" fontId="23" fillId="0" borderId="24" xfId="0" applyFont="1" applyBorder="1" applyAlignment="1" applyProtection="1">
      <alignment horizontal="left" vertical="center"/>
      <protection locked="0"/>
    </xf>
    <xf numFmtId="0" fontId="23" fillId="0" borderId="3" xfId="0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horizontal="left" vertical="center"/>
      <protection locked="0"/>
    </xf>
    <xf numFmtId="0" fontId="30" fillId="0" borderId="5" xfId="0" applyFont="1" applyFill="1" applyBorder="1" applyAlignment="1" applyProtection="1">
      <alignment horizontal="left" vertical="center" wrapText="1"/>
      <protection locked="0" hidden="1"/>
    </xf>
    <xf numFmtId="0" fontId="30" fillId="0" borderId="3" xfId="0" applyFont="1" applyFill="1" applyBorder="1" applyAlignment="1" applyProtection="1">
      <alignment horizontal="left" vertical="center" wrapText="1"/>
      <protection locked="0" hidden="1"/>
    </xf>
    <xf numFmtId="0" fontId="30" fillId="0" borderId="28" xfId="0" applyFont="1" applyFill="1" applyBorder="1" applyAlignment="1" applyProtection="1">
      <alignment horizontal="left" vertical="center" wrapText="1"/>
      <protection locked="0" hidden="1"/>
    </xf>
    <xf numFmtId="0" fontId="23" fillId="0" borderId="24" xfId="0" applyFont="1" applyBorder="1" applyAlignment="1" applyProtection="1">
      <alignment horizontal="left" vertical="center" wrapText="1"/>
      <protection hidden="1"/>
    </xf>
    <xf numFmtId="0" fontId="23" fillId="0" borderId="3" xfId="0" applyFont="1" applyBorder="1" applyAlignment="1" applyProtection="1">
      <alignment horizontal="left" vertical="center" wrapText="1"/>
      <protection hidden="1"/>
    </xf>
    <xf numFmtId="0" fontId="23" fillId="0" borderId="4" xfId="0" applyFont="1" applyBorder="1" applyAlignment="1" applyProtection="1">
      <alignment horizontal="left" vertical="center" wrapText="1"/>
      <protection hidden="1"/>
    </xf>
    <xf numFmtId="0" fontId="26" fillId="8" borderId="0" xfId="0" applyFont="1" applyFill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left" vertical="center"/>
      <protection locked="0"/>
    </xf>
    <xf numFmtId="0" fontId="23" fillId="0" borderId="26" xfId="0" applyFont="1" applyBorder="1" applyAlignment="1" applyProtection="1">
      <alignment horizontal="left" vertical="center"/>
      <protection locked="0"/>
    </xf>
    <xf numFmtId="0" fontId="23" fillId="0" borderId="16" xfId="0" applyFont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left" vertical="center"/>
      <protection locked="0"/>
    </xf>
    <xf numFmtId="0" fontId="23" fillId="0" borderId="24" xfId="0" applyFont="1" applyBorder="1" applyAlignment="1" applyProtection="1">
      <alignment horizontal="left" wrapText="1"/>
      <protection locked="0"/>
    </xf>
    <xf numFmtId="0" fontId="23" fillId="0" borderId="3" xfId="0" applyFont="1" applyBorder="1" applyAlignment="1" applyProtection="1">
      <alignment horizontal="left" wrapText="1"/>
      <protection locked="0"/>
    </xf>
    <xf numFmtId="0" fontId="23" fillId="0" borderId="4" xfId="0" applyFont="1" applyBorder="1" applyAlignment="1" applyProtection="1">
      <alignment horizontal="left" wrapText="1"/>
      <protection locked="0"/>
    </xf>
    <xf numFmtId="3" fontId="34" fillId="8" borderId="5" xfId="0" applyNumberFormat="1" applyFont="1" applyFill="1" applyBorder="1" applyAlignment="1" applyProtection="1">
      <alignment horizontal="center" vertical="center" wrapText="1"/>
      <protection hidden="1"/>
    </xf>
    <xf numFmtId="3" fontId="34" fillId="8" borderId="28" xfId="0" applyNumberFormat="1" applyFont="1" applyFill="1" applyBorder="1" applyAlignment="1" applyProtection="1">
      <alignment horizontal="center" vertical="center" wrapText="1"/>
      <protection hidden="1"/>
    </xf>
    <xf numFmtId="0" fontId="30" fillId="0" borderId="1" xfId="0" applyFont="1" applyFill="1" applyBorder="1" applyAlignment="1" applyProtection="1">
      <alignment horizontal="left" vertical="center" wrapText="1"/>
      <protection locked="0" hidden="1"/>
    </xf>
    <xf numFmtId="0" fontId="30" fillId="0" borderId="17" xfId="0" applyFont="1" applyFill="1" applyBorder="1" applyAlignment="1" applyProtection="1">
      <alignment horizontal="left" vertical="center" wrapText="1"/>
      <protection locked="0" hidden="1"/>
    </xf>
    <xf numFmtId="0" fontId="23" fillId="0" borderId="16" xfId="0" applyFont="1" applyBorder="1" applyAlignment="1" applyProtection="1">
      <alignment horizontal="left" vertical="center" wrapText="1"/>
      <protection hidden="1"/>
    </xf>
    <xf numFmtId="0" fontId="23" fillId="0" borderId="1" xfId="0" applyFont="1" applyBorder="1" applyAlignment="1" applyProtection="1">
      <alignment horizontal="left" vertical="center" wrapText="1"/>
      <protection hidden="1"/>
    </xf>
    <xf numFmtId="0" fontId="21" fillId="8" borderId="0" xfId="0" applyFont="1" applyFill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left" vertical="center" wrapText="1"/>
      <protection hidden="1"/>
    </xf>
    <xf numFmtId="0" fontId="23" fillId="0" borderId="26" xfId="0" applyFont="1" applyBorder="1" applyAlignment="1" applyProtection="1">
      <alignment horizontal="left" vertical="center" wrapText="1"/>
      <protection hidden="1"/>
    </xf>
    <xf numFmtId="0" fontId="30" fillId="0" borderId="26" xfId="0" applyFont="1" applyFill="1" applyBorder="1" applyAlignment="1" applyProtection="1">
      <alignment horizontal="left" vertical="center" wrapText="1"/>
      <protection locked="0" hidden="1"/>
    </xf>
    <xf numFmtId="0" fontId="30" fillId="0" borderId="27" xfId="0" applyFont="1" applyFill="1" applyBorder="1" applyAlignment="1" applyProtection="1">
      <alignment horizontal="left" vertical="center" wrapText="1"/>
      <protection locked="0" hidden="1"/>
    </xf>
  </cellXfs>
  <cellStyles count="5">
    <cellStyle name="Гиперссылка" xfId="2" builtinId="8"/>
    <cellStyle name="Обычный" xfId="0" builtinId="0"/>
    <cellStyle name="Процентный" xfId="1" builtinId="5"/>
    <cellStyle name="Финансовый" xfId="4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0</xdr:rowOff>
    </xdr:from>
    <xdr:to>
      <xdr:col>1</xdr:col>
      <xdr:colOff>22860</xdr:colOff>
      <xdr:row>1</xdr:row>
      <xdr:rowOff>142875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07645"/>
          <a:ext cx="2362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0</xdr:rowOff>
    </xdr:from>
    <xdr:to>
      <xdr:col>1</xdr:col>
      <xdr:colOff>22860</xdr:colOff>
      <xdr:row>1</xdr:row>
      <xdr:rowOff>142875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07645"/>
          <a:ext cx="2362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19</xdr:col>
      <xdr:colOff>170746</xdr:colOff>
      <xdr:row>2</xdr:row>
      <xdr:rowOff>142874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0" y="0"/>
          <a:ext cx="3514021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76"/>
  <sheetViews>
    <sheetView tabSelected="1" topLeftCell="D1" workbookViewId="0">
      <selection activeCell="Q11" sqref="Q11"/>
    </sheetView>
  </sheetViews>
  <sheetFormatPr defaultColWidth="0" defaultRowHeight="15" zeroHeight="1" x14ac:dyDescent="0.25"/>
  <cols>
    <col min="1" max="1" width="11.42578125" style="14" hidden="1" customWidth="1"/>
    <col min="2" max="2" width="5.140625" style="1" customWidth="1"/>
    <col min="3" max="3" width="17" style="1" customWidth="1"/>
    <col min="4" max="5" width="14.28515625" style="1" customWidth="1"/>
    <col min="6" max="6" width="16.5703125" style="107" customWidth="1"/>
    <col min="7" max="8" width="14" style="1" customWidth="1"/>
    <col min="9" max="9" width="12" style="1" customWidth="1"/>
    <col min="10" max="10" width="14.42578125" style="1" customWidth="1"/>
    <col min="11" max="11" width="12.5703125" style="1" customWidth="1"/>
    <col min="12" max="12" width="13" style="1" customWidth="1"/>
    <col min="13" max="13" width="11.28515625" style="1" customWidth="1"/>
    <col min="14" max="14" width="16.140625" style="1" customWidth="1"/>
    <col min="15" max="15" width="15.42578125" style="1" customWidth="1"/>
    <col min="16" max="16" width="12.7109375" style="1" customWidth="1"/>
    <col min="17" max="17" width="12.140625" style="1" customWidth="1"/>
    <col min="18" max="18" width="11.42578125" style="1" customWidth="1"/>
    <col min="19" max="19" width="13.85546875" style="1" customWidth="1"/>
    <col min="20" max="20" width="13.85546875" style="2" customWidth="1"/>
    <col min="21" max="21" width="18.28515625" style="2" customWidth="1"/>
    <col min="22" max="22" width="19.42578125" style="1" hidden="1" customWidth="1"/>
    <col min="23" max="23" width="12.7109375" style="1" hidden="1" customWidth="1"/>
    <col min="24" max="24" width="12.7109375" style="3" hidden="1" customWidth="1"/>
    <col min="25" max="28" width="12.7109375" style="1" hidden="1" customWidth="1"/>
    <col min="29" max="29" width="28.85546875" style="1" hidden="1" customWidth="1"/>
    <col min="30" max="30" width="22" style="1" hidden="1" customWidth="1"/>
    <col min="31" max="50" width="12.7109375" style="1" hidden="1" customWidth="1"/>
    <col min="51" max="16384" width="9.140625" style="1" hidden="1"/>
  </cols>
  <sheetData>
    <row r="1" spans="1:30" ht="15.75" x14ac:dyDescent="0.25">
      <c r="A1" s="1"/>
      <c r="C1" s="227" t="s">
        <v>76</v>
      </c>
      <c r="D1" s="227"/>
      <c r="E1" s="227"/>
      <c r="F1" s="227"/>
      <c r="G1" s="8"/>
      <c r="H1" s="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U1" s="6"/>
      <c r="W1" s="1">
        <v>12</v>
      </c>
      <c r="AC1" s="1" t="s">
        <v>0</v>
      </c>
      <c r="AD1" s="10">
        <v>47516</v>
      </c>
    </row>
    <row r="2" spans="1:30" ht="15.75" x14ac:dyDescent="0.25">
      <c r="A2" s="1"/>
      <c r="C2" s="227"/>
      <c r="D2" s="227"/>
      <c r="E2" s="227"/>
      <c r="F2" s="227"/>
      <c r="G2" s="8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2"/>
      <c r="U2" s="13"/>
      <c r="W2" s="1">
        <f>W1+12</f>
        <v>24</v>
      </c>
    </row>
    <row r="3" spans="1:30" ht="23.25" customHeight="1" thickBot="1" x14ac:dyDescent="0.3">
      <c r="A3" s="1"/>
      <c r="C3" s="150" t="s">
        <v>65</v>
      </c>
      <c r="D3" s="4"/>
      <c r="E3" s="11"/>
      <c r="F3" s="9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6"/>
      <c r="W3" s="1">
        <f t="shared" ref="W3:W15" si="0">W2+12</f>
        <v>36</v>
      </c>
    </row>
    <row r="4" spans="1:30" s="87" customFormat="1" ht="15.75" customHeight="1" thickBot="1" x14ac:dyDescent="0.3">
      <c r="A4" s="1"/>
      <c r="B4" s="1"/>
      <c r="C4" s="228" t="s">
        <v>1</v>
      </c>
      <c r="D4" s="229"/>
      <c r="E4" s="229"/>
      <c r="F4" s="147">
        <f ca="1">TODAY()</f>
        <v>44435</v>
      </c>
      <c r="G4" s="90"/>
      <c r="H4" s="241" t="s">
        <v>44</v>
      </c>
      <c r="I4" s="241"/>
      <c r="J4" s="241"/>
      <c r="K4" s="241"/>
      <c r="L4" s="241"/>
      <c r="M4" s="90"/>
      <c r="N4" s="90"/>
      <c r="O4" s="90"/>
      <c r="U4" s="86"/>
      <c r="W4" s="1">
        <f t="shared" si="0"/>
        <v>48</v>
      </c>
      <c r="X4" s="88"/>
    </row>
    <row r="5" spans="1:30" s="87" customFormat="1" ht="36.75" customHeight="1" x14ac:dyDescent="0.25">
      <c r="A5" s="1"/>
      <c r="B5" s="1"/>
      <c r="C5" s="178" t="s">
        <v>73</v>
      </c>
      <c r="D5" s="179"/>
      <c r="E5" s="235">
        <f>IF(F6-F7&lt;100000,"Зменшіть суму власного платежу",IF(ROUNDDOWN(F7/F6,1)&lt;30%,"Збільшіть суму власного платежу",IF(ROUNDDOWN(F7/F6,1)&gt;=90%,"Зменшіть суму власного платежу",(ROUNDDOWN(F6-F7,-2)))))</f>
        <v>1750000</v>
      </c>
      <c r="F5" s="236"/>
      <c r="G5" s="149" t="s">
        <v>68</v>
      </c>
      <c r="H5" s="242" t="s">
        <v>50</v>
      </c>
      <c r="I5" s="243"/>
      <c r="J5" s="243"/>
      <c r="K5" s="243"/>
      <c r="L5" s="130">
        <v>0.5</v>
      </c>
      <c r="M5" s="244" t="s">
        <v>51</v>
      </c>
      <c r="N5" s="244"/>
      <c r="O5" s="245"/>
      <c r="U5" s="89"/>
      <c r="W5" s="1">
        <f t="shared" si="0"/>
        <v>60</v>
      </c>
      <c r="X5" s="88"/>
      <c r="AD5" s="87" t="s">
        <v>2</v>
      </c>
    </row>
    <row r="6" spans="1:30" s="87" customFormat="1" ht="15.75" customHeight="1" x14ac:dyDescent="0.25">
      <c r="A6" s="1"/>
      <c r="B6" s="1"/>
      <c r="C6" s="230" t="s">
        <v>66</v>
      </c>
      <c r="D6" s="231"/>
      <c r="E6" s="231"/>
      <c r="F6" s="136">
        <v>2500000</v>
      </c>
      <c r="G6" s="149" t="s">
        <v>68</v>
      </c>
      <c r="H6" s="239" t="s">
        <v>5</v>
      </c>
      <c r="I6" s="240"/>
      <c r="J6" s="240"/>
      <c r="K6" s="240"/>
      <c r="L6" s="110">
        <v>0</v>
      </c>
      <c r="M6" s="237" t="s">
        <v>6</v>
      </c>
      <c r="N6" s="237"/>
      <c r="O6" s="238"/>
      <c r="U6" s="89"/>
      <c r="W6" s="1">
        <f t="shared" si="0"/>
        <v>72</v>
      </c>
      <c r="X6" s="88"/>
      <c r="AD6" s="87" t="s">
        <v>3</v>
      </c>
    </row>
    <row r="7" spans="1:30" s="87" customFormat="1" ht="18.75" customHeight="1" x14ac:dyDescent="0.25">
      <c r="A7" s="1"/>
      <c r="B7" s="1"/>
      <c r="C7" s="218" t="s">
        <v>67</v>
      </c>
      <c r="D7" s="220"/>
      <c r="E7" s="148">
        <f>F7/F6</f>
        <v>0.3</v>
      </c>
      <c r="F7" s="136">
        <v>750000</v>
      </c>
      <c r="G7" s="149" t="s">
        <v>68</v>
      </c>
      <c r="H7" s="239" t="s">
        <v>42</v>
      </c>
      <c r="I7" s="240"/>
      <c r="J7" s="240"/>
      <c r="K7" s="240"/>
      <c r="L7" s="110">
        <v>100</v>
      </c>
      <c r="M7" s="237" t="s">
        <v>7</v>
      </c>
      <c r="N7" s="237"/>
      <c r="O7" s="238"/>
      <c r="U7" s="89"/>
      <c r="W7" s="1">
        <f t="shared" si="0"/>
        <v>84</v>
      </c>
      <c r="X7" s="88"/>
    </row>
    <row r="8" spans="1:30" s="87" customFormat="1" ht="20.25" customHeight="1" x14ac:dyDescent="0.25">
      <c r="A8" s="1"/>
      <c r="B8" s="1"/>
      <c r="C8" s="230" t="s">
        <v>70</v>
      </c>
      <c r="D8" s="231"/>
      <c r="E8" s="231"/>
      <c r="F8" s="136">
        <v>180</v>
      </c>
      <c r="G8" s="149" t="s">
        <v>69</v>
      </c>
      <c r="H8" s="239" t="s">
        <v>8</v>
      </c>
      <c r="I8" s="240"/>
      <c r="J8" s="240"/>
      <c r="K8" s="240"/>
      <c r="L8" s="110">
        <v>1000</v>
      </c>
      <c r="M8" s="237" t="s">
        <v>53</v>
      </c>
      <c r="N8" s="237"/>
      <c r="O8" s="238"/>
      <c r="U8" s="89"/>
      <c r="W8" s="1">
        <f t="shared" si="0"/>
        <v>96</v>
      </c>
      <c r="X8" s="88"/>
    </row>
    <row r="9" spans="1:30" s="87" customFormat="1" ht="15.75" customHeight="1" thickBot="1" x14ac:dyDescent="0.3">
      <c r="A9" s="1"/>
      <c r="B9" s="1"/>
      <c r="C9" s="230" t="s">
        <v>71</v>
      </c>
      <c r="D9" s="231"/>
      <c r="E9" s="231"/>
      <c r="F9" s="137">
        <v>1</v>
      </c>
      <c r="G9" s="149" t="s">
        <v>69</v>
      </c>
      <c r="H9" s="209" t="s">
        <v>10</v>
      </c>
      <c r="I9" s="175"/>
      <c r="J9" s="175"/>
      <c r="K9" s="175"/>
      <c r="L9" s="144">
        <f>F20</f>
        <v>0</v>
      </c>
      <c r="M9" s="207" t="s">
        <v>7</v>
      </c>
      <c r="N9" s="207"/>
      <c r="O9" s="208"/>
      <c r="U9" s="89"/>
      <c r="W9" s="1">
        <f t="shared" si="0"/>
        <v>108</v>
      </c>
      <c r="X9" s="88"/>
    </row>
    <row r="10" spans="1:30" s="87" customFormat="1" ht="15.75" x14ac:dyDescent="0.25">
      <c r="A10" s="1"/>
      <c r="B10" s="1"/>
      <c r="C10" s="230" t="s">
        <v>75</v>
      </c>
      <c r="D10" s="231"/>
      <c r="E10" s="231"/>
      <c r="F10" s="138">
        <v>7.0000000000000007E-2</v>
      </c>
      <c r="G10" s="149" t="s">
        <v>72</v>
      </c>
      <c r="H10" s="131"/>
      <c r="I10" s="131"/>
      <c r="J10" s="131"/>
      <c r="K10" s="131"/>
      <c r="L10" s="131"/>
      <c r="M10" s="108"/>
      <c r="N10" s="108"/>
      <c r="O10" s="108"/>
      <c r="P10" s="89"/>
      <c r="Q10" s="89"/>
      <c r="R10" s="89"/>
      <c r="S10" s="89"/>
      <c r="T10" s="85"/>
      <c r="U10" s="89"/>
      <c r="W10" s="1">
        <f t="shared" si="0"/>
        <v>120</v>
      </c>
      <c r="X10" s="88"/>
    </row>
    <row r="11" spans="1:30" s="87" customFormat="1" ht="21.75" customHeight="1" thickBot="1" x14ac:dyDescent="0.3">
      <c r="A11" s="1"/>
      <c r="B11" s="1"/>
      <c r="C11" s="232" t="s">
        <v>74</v>
      </c>
      <c r="D11" s="233"/>
      <c r="E11" s="234"/>
      <c r="F11" s="139">
        <f ca="1">DATE(YEAR(F4),MONTH(F4)+1,DAY(8))</f>
        <v>44447</v>
      </c>
      <c r="G11" s="149" t="s">
        <v>69</v>
      </c>
      <c r="H11" s="206" t="s">
        <v>4</v>
      </c>
      <c r="I11" s="206"/>
      <c r="J11" s="206"/>
      <c r="K11" s="206"/>
      <c r="L11" s="206"/>
      <c r="M11" s="109"/>
      <c r="N11" s="109"/>
      <c r="O11" s="108"/>
      <c r="P11" s="89"/>
      <c r="Q11" s="89"/>
      <c r="R11" s="89"/>
      <c r="S11" s="89"/>
      <c r="T11" s="85"/>
      <c r="U11" s="89"/>
      <c r="W11" s="1">
        <f t="shared" si="0"/>
        <v>132</v>
      </c>
      <c r="X11" s="88"/>
    </row>
    <row r="12" spans="1:30" s="87" customFormat="1" ht="29.25" customHeight="1" x14ac:dyDescent="0.25">
      <c r="A12" s="14"/>
      <c r="C12" s="218" t="s">
        <v>43</v>
      </c>
      <c r="D12" s="219"/>
      <c r="E12" s="220"/>
      <c r="F12" s="140">
        <f ca="1">DATE(YEAR(F4),MONTH(F4)+F8,DAY(F4)-1)</f>
        <v>49913</v>
      </c>
      <c r="G12" s="90"/>
      <c r="H12" s="212" t="s">
        <v>62</v>
      </c>
      <c r="I12" s="156" t="s">
        <v>41</v>
      </c>
      <c r="J12" s="157"/>
      <c r="K12" s="158"/>
      <c r="L12" s="145">
        <v>0.01</v>
      </c>
      <c r="M12" s="214" t="s">
        <v>54</v>
      </c>
      <c r="N12" s="214"/>
      <c r="O12" s="215"/>
      <c r="T12" s="85"/>
      <c r="U12" s="85"/>
      <c r="W12" s="1">
        <f>W11+12</f>
        <v>144</v>
      </c>
      <c r="X12" s="88"/>
    </row>
    <row r="13" spans="1:30" s="87" customFormat="1" ht="28.5" customHeight="1" x14ac:dyDescent="0.25">
      <c r="A13" s="14"/>
      <c r="C13" s="178" t="s">
        <v>48</v>
      </c>
      <c r="D13" s="179"/>
      <c r="E13" s="180"/>
      <c r="F13" s="141">
        <f ca="1">T209</f>
        <v>9.0194901823997503E-2</v>
      </c>
      <c r="G13" s="90"/>
      <c r="H13" s="213"/>
      <c r="I13" s="159" t="s">
        <v>64</v>
      </c>
      <c r="J13" s="160"/>
      <c r="K13" s="161"/>
      <c r="L13" s="132">
        <v>210</v>
      </c>
      <c r="M13" s="216" t="s">
        <v>63</v>
      </c>
      <c r="N13" s="216"/>
      <c r="O13" s="217"/>
      <c r="P13" s="96"/>
      <c r="Q13" s="96"/>
      <c r="R13" s="84"/>
      <c r="S13" s="84"/>
      <c r="T13" s="85"/>
      <c r="U13" s="86"/>
      <c r="W13" s="1">
        <f t="shared" si="0"/>
        <v>156</v>
      </c>
      <c r="X13" s="88"/>
    </row>
    <row r="14" spans="1:30" s="87" customFormat="1" ht="21.75" customHeight="1" x14ac:dyDescent="0.25">
      <c r="A14" s="14"/>
      <c r="B14" s="91"/>
      <c r="C14" s="178" t="s">
        <v>16</v>
      </c>
      <c r="D14" s="179"/>
      <c r="E14" s="180"/>
      <c r="F14" s="142">
        <f ca="1">U209</f>
        <v>2875876.5600000038</v>
      </c>
      <c r="H14" s="210" t="s">
        <v>52</v>
      </c>
      <c r="I14" s="211"/>
      <c r="J14" s="211"/>
      <c r="K14" s="211"/>
      <c r="L14" s="132">
        <v>10000</v>
      </c>
      <c r="M14" s="216" t="s">
        <v>55</v>
      </c>
      <c r="N14" s="216"/>
      <c r="O14" s="217"/>
      <c r="T14" s="85"/>
      <c r="U14" s="86"/>
      <c r="W14" s="1">
        <f>W13+12</f>
        <v>168</v>
      </c>
      <c r="X14" s="88"/>
    </row>
    <row r="15" spans="1:30" s="87" customFormat="1" ht="27.75" customHeight="1" thickBot="1" x14ac:dyDescent="0.3">
      <c r="A15" s="14"/>
      <c r="B15" s="1"/>
      <c r="C15" s="203" t="s">
        <v>40</v>
      </c>
      <c r="D15" s="204"/>
      <c r="E15" s="205"/>
      <c r="F15" s="143">
        <f ca="1">SUM(G209:S209)</f>
        <v>1125876.5599999998</v>
      </c>
      <c r="H15" s="224" t="s">
        <v>57</v>
      </c>
      <c r="I15" s="225"/>
      <c r="J15" s="225"/>
      <c r="K15" s="226"/>
      <c r="L15" s="133">
        <v>3.5000000000000001E-3</v>
      </c>
      <c r="M15" s="221" t="s">
        <v>60</v>
      </c>
      <c r="N15" s="222"/>
      <c r="O15" s="223"/>
      <c r="T15" s="85"/>
      <c r="U15" s="85"/>
      <c r="W15" s="1">
        <f t="shared" si="0"/>
        <v>180</v>
      </c>
      <c r="X15" s="88"/>
      <c r="AA15" s="92">
        <f>B15</f>
        <v>0</v>
      </c>
      <c r="AB15" s="92">
        <f>L5</f>
        <v>0.5</v>
      </c>
      <c r="AC15" s="93" t="str">
        <f>M5</f>
        <v>% від суми кредиту (одноразово)</v>
      </c>
    </row>
    <row r="16" spans="1:30" s="87" customFormat="1" ht="21" customHeight="1" x14ac:dyDescent="0.25">
      <c r="A16" s="14"/>
      <c r="B16" s="1"/>
      <c r="F16" s="99"/>
      <c r="H16" s="162" t="s">
        <v>58</v>
      </c>
      <c r="I16" s="163"/>
      <c r="J16" s="163"/>
      <c r="K16" s="164"/>
      <c r="L16" s="134">
        <v>2.2000000000000001E-3</v>
      </c>
      <c r="M16" s="168" t="s">
        <v>61</v>
      </c>
      <c r="N16" s="169"/>
      <c r="O16" s="170"/>
      <c r="T16" s="85"/>
      <c r="U16" s="85"/>
      <c r="X16" s="88"/>
      <c r="AA16" s="92"/>
      <c r="AB16" s="92"/>
      <c r="AC16" s="93"/>
    </row>
    <row r="17" spans="1:32" s="87" customFormat="1" ht="16.5" thickBot="1" x14ac:dyDescent="0.3">
      <c r="A17" s="14"/>
      <c r="B17" s="1"/>
      <c r="C17" s="165"/>
      <c r="D17" s="165"/>
      <c r="E17" s="165"/>
      <c r="F17" s="165"/>
      <c r="G17" s="166"/>
      <c r="H17" s="174" t="s">
        <v>9</v>
      </c>
      <c r="I17" s="175"/>
      <c r="J17" s="175"/>
      <c r="K17" s="175"/>
      <c r="L17" s="146">
        <v>2000</v>
      </c>
      <c r="M17" s="171" t="s">
        <v>7</v>
      </c>
      <c r="N17" s="172"/>
      <c r="O17" s="173"/>
      <c r="T17" s="85"/>
      <c r="U17" s="85"/>
      <c r="X17" s="88"/>
      <c r="AA17" s="92">
        <f>B16</f>
        <v>0</v>
      </c>
      <c r="AB17" s="92">
        <f>L6</f>
        <v>0</v>
      </c>
      <c r="AC17" s="93" t="str">
        <f>M6</f>
        <v>%.,  на місяць від суми наданого кредиту;</v>
      </c>
    </row>
    <row r="18" spans="1:32" s="87" customFormat="1" ht="21" customHeight="1" x14ac:dyDescent="0.25">
      <c r="A18" s="14"/>
      <c r="B18" s="1"/>
      <c r="F18" s="113"/>
      <c r="H18" s="97"/>
      <c r="I18" s="97"/>
      <c r="J18" s="97"/>
      <c r="K18" s="97"/>
      <c r="L18" s="97"/>
      <c r="M18" s="108"/>
      <c r="N18" s="108"/>
      <c r="O18" s="108"/>
      <c r="P18" s="89"/>
      <c r="Q18" s="89"/>
      <c r="T18" s="85"/>
      <c r="U18" s="85"/>
      <c r="X18" s="88"/>
      <c r="AA18" s="92">
        <f>B17</f>
        <v>0</v>
      </c>
      <c r="AB18" s="94">
        <f>L7</f>
        <v>100</v>
      </c>
      <c r="AC18" s="93" t="str">
        <f>M7</f>
        <v>грн. одноразово</v>
      </c>
    </row>
    <row r="19" spans="1:32" s="87" customFormat="1" ht="15.75" customHeight="1" x14ac:dyDescent="0.25">
      <c r="A19" s="14"/>
      <c r="B19" s="1"/>
      <c r="F19" s="99"/>
      <c r="K19" s="85"/>
      <c r="T19" s="85"/>
      <c r="U19" s="85"/>
      <c r="X19" s="88"/>
      <c r="AA19" s="92"/>
      <c r="AB19" s="92"/>
      <c r="AC19" s="93"/>
    </row>
    <row r="20" spans="1:32" s="87" customFormat="1" ht="15.75" customHeight="1" x14ac:dyDescent="0.25">
      <c r="A20" s="14"/>
      <c r="B20" s="167" t="s">
        <v>45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X20" s="88"/>
      <c r="AA20" s="92">
        <f>B19</f>
        <v>0</v>
      </c>
      <c r="AB20" s="94">
        <f>L9</f>
        <v>0</v>
      </c>
      <c r="AC20" s="93" t="str">
        <f>M9</f>
        <v>грн. одноразово</v>
      </c>
    </row>
    <row r="21" spans="1:32" s="87" customFormat="1" ht="16.5" customHeight="1" thickBot="1" x14ac:dyDescent="0.3">
      <c r="A21" s="14"/>
      <c r="B21" s="167" t="s">
        <v>46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X21" s="88"/>
      <c r="AA21" s="95"/>
      <c r="AB21" s="92"/>
      <c r="AC21" s="93"/>
    </row>
    <row r="22" spans="1:32" x14ac:dyDescent="0.25">
      <c r="B22" s="176" t="s">
        <v>12</v>
      </c>
      <c r="C22" s="151" t="s">
        <v>13</v>
      </c>
      <c r="D22" s="151" t="s">
        <v>14</v>
      </c>
      <c r="E22" s="153" t="s">
        <v>15</v>
      </c>
      <c r="F22" s="155" t="s">
        <v>47</v>
      </c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91" t="s">
        <v>49</v>
      </c>
      <c r="U22" s="181" t="s">
        <v>16</v>
      </c>
      <c r="AC22" s="15"/>
    </row>
    <row r="23" spans="1:32" ht="26.25" x14ac:dyDescent="0.25">
      <c r="B23" s="177"/>
      <c r="C23" s="152"/>
      <c r="D23" s="152"/>
      <c r="E23" s="154"/>
      <c r="F23" s="183" t="s">
        <v>17</v>
      </c>
      <c r="G23" s="183" t="s">
        <v>18</v>
      </c>
      <c r="H23" s="186" t="s">
        <v>19</v>
      </c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92"/>
      <c r="U23" s="182"/>
      <c r="V23" s="16"/>
      <c r="W23" s="16"/>
      <c r="Y23" s="3"/>
      <c r="Z23" s="3"/>
      <c r="AA23" s="3"/>
      <c r="AB23" s="3"/>
      <c r="AC23" s="15" t="s">
        <v>20</v>
      </c>
      <c r="AD23" s="3"/>
      <c r="AE23" s="3"/>
      <c r="AF23" s="3"/>
    </row>
    <row r="24" spans="1:32" x14ac:dyDescent="0.25">
      <c r="B24" s="177"/>
      <c r="C24" s="152"/>
      <c r="D24" s="152"/>
      <c r="E24" s="154"/>
      <c r="F24" s="184"/>
      <c r="G24" s="184"/>
      <c r="H24" s="186" t="s">
        <v>21</v>
      </c>
      <c r="I24" s="186"/>
      <c r="J24" s="186"/>
      <c r="K24" s="186"/>
      <c r="L24" s="186"/>
      <c r="M24" s="187" t="s">
        <v>22</v>
      </c>
      <c r="N24" s="187"/>
      <c r="O24" s="188" t="s">
        <v>23</v>
      </c>
      <c r="P24" s="189"/>
      <c r="Q24" s="189"/>
      <c r="R24" s="189"/>
      <c r="S24" s="190"/>
      <c r="T24" s="192"/>
      <c r="U24" s="182"/>
      <c r="V24" s="3"/>
      <c r="W24" s="3"/>
      <c r="Y24" s="3"/>
      <c r="Z24" s="3"/>
      <c r="AA24" s="17"/>
      <c r="AB24" s="3"/>
      <c r="AC24" s="3"/>
      <c r="AD24" s="3"/>
      <c r="AE24" s="3"/>
      <c r="AF24" s="3"/>
    </row>
    <row r="25" spans="1:32" ht="64.5" customHeight="1" x14ac:dyDescent="0.25">
      <c r="B25" s="177"/>
      <c r="C25" s="152"/>
      <c r="D25" s="152"/>
      <c r="E25" s="154"/>
      <c r="F25" s="185"/>
      <c r="G25" s="185"/>
      <c r="H25" s="18" t="str">
        <f>H5</f>
        <v xml:space="preserve">Комісія за зарахування коштів, на поточний рахунок </v>
      </c>
      <c r="I25" s="18" t="str">
        <f>H6</f>
        <v>Щомісячна комісія за РКО</v>
      </c>
      <c r="J25" s="18" t="str">
        <f>H7</f>
        <v>Плата за відкриття поточного рахунку</v>
      </c>
      <c r="K25" s="18" t="str">
        <f>H8</f>
        <v>Комісія за моніторинг кредиту і забезпечення</v>
      </c>
      <c r="L25" s="18" t="str">
        <f>H9</f>
        <v>Інші витрати позичальника (на користь банку)</v>
      </c>
      <c r="M25" s="18" t="s">
        <v>24</v>
      </c>
      <c r="N25" s="18" t="s">
        <v>25</v>
      </c>
      <c r="O25" s="18" t="str">
        <f>H14</f>
        <v>Послуги нотаріуса,</v>
      </c>
      <c r="P25" s="18" t="str">
        <f>H16</f>
        <v xml:space="preserve">Страхування предмету  застави </v>
      </c>
      <c r="Q25" s="18" t="str">
        <f>H15</f>
        <v xml:space="preserve">Страхування життя Позичальника </v>
      </c>
      <c r="R25" s="18" t="str">
        <f>H17</f>
        <v>Послуги оцінювача, грн.</v>
      </c>
      <c r="S25" s="18" t="str">
        <f>H12</f>
        <v xml:space="preserve">Податки та збори </v>
      </c>
      <c r="T25" s="192"/>
      <c r="U25" s="182"/>
      <c r="V25" s="16" t="s">
        <v>59</v>
      </c>
      <c r="W25" s="3"/>
      <c r="Y25" s="3"/>
      <c r="Z25" s="3"/>
      <c r="AA25" s="3"/>
      <c r="AB25" s="3"/>
      <c r="AC25" s="3" t="s">
        <v>11</v>
      </c>
      <c r="AD25" s="3"/>
      <c r="AE25" s="3"/>
      <c r="AF25" s="3"/>
    </row>
    <row r="26" spans="1:32" s="23" customFormat="1" ht="15.75" customHeight="1" x14ac:dyDescent="0.25">
      <c r="A26" s="19"/>
      <c r="B26" s="20">
        <v>1</v>
      </c>
      <c r="C26" s="21">
        <v>2</v>
      </c>
      <c r="D26" s="21">
        <v>3</v>
      </c>
      <c r="E26" s="21">
        <v>4</v>
      </c>
      <c r="F26" s="21">
        <v>5</v>
      </c>
      <c r="G26" s="21">
        <v>6</v>
      </c>
      <c r="H26" s="22" t="s">
        <v>26</v>
      </c>
      <c r="I26" s="22" t="s">
        <v>27</v>
      </c>
      <c r="J26" s="22" t="s">
        <v>28</v>
      </c>
      <c r="K26" s="22" t="s">
        <v>29</v>
      </c>
      <c r="L26" s="22" t="s">
        <v>30</v>
      </c>
      <c r="M26" s="22" t="s">
        <v>31</v>
      </c>
      <c r="N26" s="22" t="s">
        <v>32</v>
      </c>
      <c r="O26" s="22" t="s">
        <v>33</v>
      </c>
      <c r="P26" s="22" t="s">
        <v>34</v>
      </c>
      <c r="Q26" s="22" t="s">
        <v>35</v>
      </c>
      <c r="R26" s="22" t="s">
        <v>36</v>
      </c>
      <c r="S26" s="22" t="s">
        <v>56</v>
      </c>
      <c r="T26" s="21">
        <v>19</v>
      </c>
      <c r="U26" s="21">
        <v>20</v>
      </c>
      <c r="Y26" s="24"/>
      <c r="AC26" s="25" t="s">
        <v>37</v>
      </c>
    </row>
    <row r="27" spans="1:32" ht="26.25" hidden="1" x14ac:dyDescent="0.25">
      <c r="B27" s="26">
        <v>0</v>
      </c>
      <c r="C27" s="27">
        <f ca="1">F4</f>
        <v>44435</v>
      </c>
      <c r="D27" s="28" t="s">
        <v>38</v>
      </c>
      <c r="E27" s="29">
        <f ca="1">SUM(F27:S27)</f>
        <v>-1637582.8048881399</v>
      </c>
      <c r="F27" s="100">
        <f ca="1" xml:space="preserve"> - XNPV(T209,E29:E208,C29:C208)</f>
        <v>-1696696.5548881399</v>
      </c>
      <c r="G27" s="30" t="s">
        <v>38</v>
      </c>
      <c r="H27" s="31">
        <f>L5*E5/100</f>
        <v>8750</v>
      </c>
      <c r="I27" s="30" t="s">
        <v>38</v>
      </c>
      <c r="J27" s="32">
        <f>L7</f>
        <v>100</v>
      </c>
      <c r="K27" s="31">
        <f>L8</f>
        <v>1000</v>
      </c>
      <c r="L27" s="30" t="s">
        <v>38</v>
      </c>
      <c r="M27" s="30" t="s">
        <v>38</v>
      </c>
      <c r="N27" s="30" t="s">
        <v>38</v>
      </c>
      <c r="O27" s="31">
        <f>L14</f>
        <v>10000</v>
      </c>
      <c r="P27" s="42">
        <f ca="1">P28</f>
        <v>5500</v>
      </c>
      <c r="Q27" s="111">
        <f ca="1">Q28</f>
        <v>6553.75</v>
      </c>
      <c r="R27" s="31">
        <f>L17</f>
        <v>2000</v>
      </c>
      <c r="S27" s="31">
        <f>S28</f>
        <v>25210</v>
      </c>
      <c r="T27" s="30" t="s">
        <v>38</v>
      </c>
      <c r="U27" s="33" t="s">
        <v>38</v>
      </c>
      <c r="V27" s="3"/>
      <c r="W27" s="3"/>
      <c r="X27" s="34"/>
      <c r="Y27" s="17"/>
      <c r="Z27" s="3"/>
      <c r="AA27" s="3"/>
      <c r="AB27" s="3"/>
      <c r="AC27" s="15" t="s">
        <v>20</v>
      </c>
      <c r="AD27" s="3"/>
      <c r="AE27" s="3"/>
      <c r="AF27" s="3"/>
    </row>
    <row r="28" spans="1:32" s="14" customFormat="1" x14ac:dyDescent="0.25">
      <c r="A28" s="35">
        <f ca="1">SUM(G28:S28)+F28*(-1)</f>
        <v>-1691886.25</v>
      </c>
      <c r="B28" s="36">
        <v>0</v>
      </c>
      <c r="C28" s="116">
        <f ca="1">F4</f>
        <v>44435</v>
      </c>
      <c r="D28" s="37" t="s">
        <v>38</v>
      </c>
      <c r="E28" s="38">
        <f ca="1">SUM(G28:S28)+F28*(-1)</f>
        <v>-1691886.25</v>
      </c>
      <c r="F28" s="101">
        <f>E5</f>
        <v>1750000</v>
      </c>
      <c r="G28" s="39" t="s">
        <v>38</v>
      </c>
      <c r="H28" s="40">
        <f>L5*E5/100</f>
        <v>8750</v>
      </c>
      <c r="I28" s="39" t="s">
        <v>38</v>
      </c>
      <c r="J28" s="41">
        <f>L7</f>
        <v>100</v>
      </c>
      <c r="K28" s="115">
        <v>0</v>
      </c>
      <c r="L28" s="39" t="s">
        <v>38</v>
      </c>
      <c r="M28" s="39" t="s">
        <v>38</v>
      </c>
      <c r="N28" s="39" t="s">
        <v>38</v>
      </c>
      <c r="O28" s="42">
        <f t="shared" ref="O28:R28" si="1">O27</f>
        <v>10000</v>
      </c>
      <c r="P28" s="42">
        <f ca="1">IF(MONTH(C28)=MONTH($C$28),IF(ROUND(V28,2)&lt;&gt;0,$F$6*$L$16,0),0)</f>
        <v>5500</v>
      </c>
      <c r="Q28" s="112">
        <f ca="1">IF(MONTH(C28)=MONTH($F$4),(V28+V28*$F$10)*$L$15,0)</f>
        <v>6553.75</v>
      </c>
      <c r="R28" s="42">
        <f t="shared" si="1"/>
        <v>2000</v>
      </c>
      <c r="S28" s="42">
        <f>(F6*L12)+L13</f>
        <v>25210</v>
      </c>
      <c r="T28" s="39" t="s">
        <v>38</v>
      </c>
      <c r="U28" s="43" t="s">
        <v>38</v>
      </c>
      <c r="V28" s="117">
        <f>F28</f>
        <v>1750000</v>
      </c>
      <c r="W28" s="118"/>
      <c r="X28" s="119"/>
      <c r="Y28" s="120"/>
      <c r="Z28" s="118"/>
      <c r="AA28" s="118"/>
      <c r="AB28" s="118"/>
      <c r="AC28" s="121"/>
      <c r="AD28" s="118"/>
      <c r="AE28" s="118"/>
      <c r="AF28" s="118"/>
    </row>
    <row r="29" spans="1:32" s="127" customFormat="1" x14ac:dyDescent="0.25">
      <c r="A29" s="35">
        <f t="shared" ref="A29:A92" ca="1" si="2">SUM(F29:S29)</f>
        <v>13805.552222222223</v>
      </c>
      <c r="B29" s="26">
        <v>1</v>
      </c>
      <c r="C29" s="122">
        <f ca="1">F11</f>
        <v>44447</v>
      </c>
      <c r="D29" s="44">
        <f t="shared" ref="D29:D92" ca="1" si="3">C29-C28</f>
        <v>12</v>
      </c>
      <c r="E29" s="45">
        <f t="shared" ref="E29:E92" ca="1" si="4">SUM(F29:S29)</f>
        <v>13805.552222222223</v>
      </c>
      <c r="F29" s="102">
        <f t="shared" ref="F29:F60" si="5">IF(B29&lt;$F$9,0,IF(B29&gt;$F$8,0,IF(B29&gt;=$F$9,$E$5/($F$8-$F$9+1),0)))</f>
        <v>9722.2222222222226</v>
      </c>
      <c r="G29" s="46">
        <f ca="1">ROUND($E$5*(($F$10/360)*D29),2)</f>
        <v>4083.33</v>
      </c>
      <c r="H29" s="31">
        <v>0</v>
      </c>
      <c r="I29" s="47">
        <f t="shared" ref="I29:I60" si="6">IF(B29&lt;$F$8,$E$5*$L$6/100,IF(AND((B29=$F$8),DAY(C29)&gt;=1,DAY(C29)&lt;31),2*$E$5*$L$6/100,IF(B29=$F$8,$E$5*$L$6/100,0)))</f>
        <v>0</v>
      </c>
      <c r="J29" s="32">
        <v>0</v>
      </c>
      <c r="K29" s="123">
        <f t="shared" ref="K29:K60" si="7">IF(B29&gt;=$F$8,0,IF(MOD(B29,12),0,$L$8))</f>
        <v>0</v>
      </c>
      <c r="L29" s="124"/>
      <c r="M29" s="124"/>
      <c r="N29" s="124"/>
      <c r="O29" s="124"/>
      <c r="P29" s="135">
        <f t="shared" ref="P29:P92" ca="1" si="8">IF(MONTH(C29)=MONTH($C$28),IF(ROUND(V29,2)&lt;&gt;0,$F$6*$L$16,0),0)</f>
        <v>0</v>
      </c>
      <c r="Q29" s="112">
        <f t="shared" ref="Q29:Q92" ca="1" si="9">IF(MONTH(C29)=MONTH($F$4),(V29+V29*$F$10)*$L$15,0)</f>
        <v>0</v>
      </c>
      <c r="R29" s="124"/>
      <c r="S29" s="124"/>
      <c r="T29" s="30" t="s">
        <v>38</v>
      </c>
      <c r="U29" s="33" t="s">
        <v>38</v>
      </c>
      <c r="V29" s="125">
        <f>V28-F29</f>
        <v>1740277.7777777778</v>
      </c>
      <c r="W29" s="126"/>
      <c r="X29" s="119"/>
      <c r="Y29" s="120"/>
      <c r="Z29" s="126"/>
      <c r="AA29" s="126"/>
    </row>
    <row r="30" spans="1:32" s="14" customFormat="1" x14ac:dyDescent="0.25">
      <c r="A30" s="35">
        <f t="shared" ca="1" si="2"/>
        <v>19873.842222222222</v>
      </c>
      <c r="B30" s="26">
        <v>2</v>
      </c>
      <c r="C30" s="122">
        <f t="shared" ref="C30:C61" ca="1" si="10">IF(B30&lt;$F$8,DATE(YEAR($F$11),MONTH($C$29)+B29,DAY($F$11)),$F$12)</f>
        <v>44477</v>
      </c>
      <c r="D30" s="44">
        <f t="shared" ca="1" si="3"/>
        <v>30</v>
      </c>
      <c r="E30" s="45">
        <f t="shared" ca="1" si="4"/>
        <v>19873.842222222222</v>
      </c>
      <c r="F30" s="102">
        <f t="shared" si="5"/>
        <v>9722.2222222222226</v>
      </c>
      <c r="G30" s="46">
        <f ca="1">ROUND(($E$5-F29)*(F10/360)*D30,2)</f>
        <v>10151.620000000001</v>
      </c>
      <c r="H30" s="31">
        <v>0</v>
      </c>
      <c r="I30" s="47">
        <f t="shared" si="6"/>
        <v>0</v>
      </c>
      <c r="J30" s="32">
        <v>0</v>
      </c>
      <c r="K30" s="123">
        <f t="shared" si="7"/>
        <v>0</v>
      </c>
      <c r="L30" s="124"/>
      <c r="M30" s="124"/>
      <c r="N30" s="124"/>
      <c r="O30" s="124"/>
      <c r="P30" s="135">
        <f t="shared" ca="1" si="8"/>
        <v>0</v>
      </c>
      <c r="Q30" s="114">
        <f t="shared" ca="1" si="9"/>
        <v>0</v>
      </c>
      <c r="R30" s="124"/>
      <c r="S30" s="124"/>
      <c r="T30" s="30" t="s">
        <v>38</v>
      </c>
      <c r="U30" s="33" t="s">
        <v>38</v>
      </c>
      <c r="V30" s="125">
        <f t="shared" ref="V30:V93" si="11">V29-F30</f>
        <v>1730555.5555555555</v>
      </c>
      <c r="W30" s="128"/>
      <c r="X30" s="119"/>
      <c r="Y30" s="120"/>
      <c r="Z30" s="128"/>
      <c r="AA30" s="128"/>
      <c r="AB30" s="118"/>
      <c r="AC30" s="120">
        <f>E5-F29</f>
        <v>1740277.7777777778</v>
      </c>
      <c r="AD30" s="118"/>
      <c r="AE30" s="118"/>
      <c r="AF30" s="118"/>
    </row>
    <row r="31" spans="1:32" s="14" customFormat="1" x14ac:dyDescent="0.25">
      <c r="A31" s="35">
        <f t="shared" ca="1" si="2"/>
        <v>20153.62222222222</v>
      </c>
      <c r="B31" s="26">
        <v>3</v>
      </c>
      <c r="C31" s="122">
        <f t="shared" ca="1" si="10"/>
        <v>44508</v>
      </c>
      <c r="D31" s="44">
        <f t="shared" ca="1" si="3"/>
        <v>31</v>
      </c>
      <c r="E31" s="45">
        <f t="shared" ca="1" si="4"/>
        <v>20153.62222222222</v>
      </c>
      <c r="F31" s="102">
        <f t="shared" si="5"/>
        <v>9722.2222222222226</v>
      </c>
      <c r="G31" s="46">
        <f ca="1">ROUND(($E$5-SUM($F$29:F30))*$F$10/360*D31,2)</f>
        <v>10431.4</v>
      </c>
      <c r="H31" s="31">
        <v>0</v>
      </c>
      <c r="I31" s="47">
        <f t="shared" si="6"/>
        <v>0</v>
      </c>
      <c r="J31" s="32">
        <v>0</v>
      </c>
      <c r="K31" s="123">
        <f t="shared" si="7"/>
        <v>0</v>
      </c>
      <c r="L31" s="124"/>
      <c r="M31" s="124"/>
      <c r="N31" s="124"/>
      <c r="O31" s="124"/>
      <c r="P31" s="135">
        <f t="shared" ca="1" si="8"/>
        <v>0</v>
      </c>
      <c r="Q31" s="114">
        <f t="shared" ca="1" si="9"/>
        <v>0</v>
      </c>
      <c r="R31" s="124"/>
      <c r="S31" s="124"/>
      <c r="T31" s="30" t="s">
        <v>38</v>
      </c>
      <c r="U31" s="33" t="s">
        <v>38</v>
      </c>
      <c r="V31" s="125">
        <f t="shared" si="11"/>
        <v>1720833.3333333333</v>
      </c>
      <c r="W31" s="118"/>
      <c r="X31" s="119"/>
      <c r="Y31" s="120"/>
      <c r="Z31" s="118"/>
      <c r="AA31" s="118"/>
      <c r="AB31" s="118"/>
      <c r="AC31" s="120">
        <f t="shared" ref="AC31:AC94" si="12">AC30-F30</f>
        <v>1730555.5555555555</v>
      </c>
      <c r="AD31" s="118"/>
      <c r="AE31" s="118"/>
      <c r="AF31" s="118"/>
    </row>
    <row r="32" spans="1:32" s="14" customFormat="1" x14ac:dyDescent="0.25">
      <c r="A32" s="35">
        <f t="shared" ca="1" si="2"/>
        <v>19760.412222222221</v>
      </c>
      <c r="B32" s="26">
        <v>4</v>
      </c>
      <c r="C32" s="122">
        <f t="shared" ca="1" si="10"/>
        <v>44538</v>
      </c>
      <c r="D32" s="44">
        <f t="shared" ca="1" si="3"/>
        <v>30</v>
      </c>
      <c r="E32" s="45">
        <f t="shared" ca="1" si="4"/>
        <v>19760.412222222221</v>
      </c>
      <c r="F32" s="102">
        <f t="shared" si="5"/>
        <v>9722.2222222222226</v>
      </c>
      <c r="G32" s="46">
        <f ca="1">ROUND(($E$5-SUM($F$29:F31))*$F$10/360*D32,2)</f>
        <v>10038.19</v>
      </c>
      <c r="H32" s="31">
        <v>0</v>
      </c>
      <c r="I32" s="47">
        <f t="shared" si="6"/>
        <v>0</v>
      </c>
      <c r="J32" s="32">
        <v>0</v>
      </c>
      <c r="K32" s="123">
        <f t="shared" si="7"/>
        <v>0</v>
      </c>
      <c r="L32" s="124"/>
      <c r="M32" s="124"/>
      <c r="N32" s="124"/>
      <c r="O32" s="124"/>
      <c r="P32" s="135">
        <f t="shared" ca="1" si="8"/>
        <v>0</v>
      </c>
      <c r="Q32" s="114">
        <f t="shared" ca="1" si="9"/>
        <v>0</v>
      </c>
      <c r="R32" s="124"/>
      <c r="S32" s="124"/>
      <c r="T32" s="30" t="s">
        <v>38</v>
      </c>
      <c r="U32" s="33" t="s">
        <v>38</v>
      </c>
      <c r="V32" s="125">
        <f t="shared" si="11"/>
        <v>1711111.111111111</v>
      </c>
      <c r="W32" s="118"/>
      <c r="X32" s="119"/>
      <c r="Y32" s="120"/>
      <c r="Z32" s="118"/>
      <c r="AA32" s="118"/>
      <c r="AB32" s="118"/>
      <c r="AC32" s="120">
        <f t="shared" si="12"/>
        <v>1720833.3333333333</v>
      </c>
      <c r="AD32" s="118"/>
      <c r="AE32" s="118"/>
      <c r="AF32" s="118"/>
    </row>
    <row r="33" spans="1:32" s="14" customFormat="1" x14ac:dyDescent="0.25">
      <c r="A33" s="35">
        <f t="shared" ca="1" si="2"/>
        <v>20036.422222222223</v>
      </c>
      <c r="B33" s="26">
        <v>5</v>
      </c>
      <c r="C33" s="122">
        <f t="shared" ca="1" si="10"/>
        <v>44569</v>
      </c>
      <c r="D33" s="44">
        <f t="shared" ca="1" si="3"/>
        <v>31</v>
      </c>
      <c r="E33" s="45">
        <f t="shared" ca="1" si="4"/>
        <v>20036.422222222223</v>
      </c>
      <c r="F33" s="102">
        <f t="shared" si="5"/>
        <v>9722.2222222222226</v>
      </c>
      <c r="G33" s="46">
        <f ca="1">ROUND(($E$5-SUM($F$29:F32))*$F$10/360*D33,2)</f>
        <v>10314.200000000001</v>
      </c>
      <c r="H33" s="31">
        <v>0</v>
      </c>
      <c r="I33" s="47">
        <f t="shared" si="6"/>
        <v>0</v>
      </c>
      <c r="J33" s="32">
        <v>0</v>
      </c>
      <c r="K33" s="123">
        <f t="shared" si="7"/>
        <v>0</v>
      </c>
      <c r="L33" s="124"/>
      <c r="M33" s="124"/>
      <c r="N33" s="124"/>
      <c r="O33" s="124"/>
      <c r="P33" s="135">
        <f t="shared" ca="1" si="8"/>
        <v>0</v>
      </c>
      <c r="Q33" s="114">
        <f t="shared" ca="1" si="9"/>
        <v>0</v>
      </c>
      <c r="R33" s="124"/>
      <c r="S33" s="124"/>
      <c r="T33" s="30" t="s">
        <v>38</v>
      </c>
      <c r="U33" s="33" t="s">
        <v>38</v>
      </c>
      <c r="V33" s="125">
        <f t="shared" si="11"/>
        <v>1701388.8888888888</v>
      </c>
      <c r="W33" s="118"/>
      <c r="X33" s="119"/>
      <c r="Y33" s="120"/>
      <c r="Z33" s="118"/>
      <c r="AA33" s="118"/>
      <c r="AB33" s="118"/>
      <c r="AC33" s="120">
        <f t="shared" si="12"/>
        <v>1711111.111111111</v>
      </c>
      <c r="AD33" s="118"/>
      <c r="AE33" s="118"/>
      <c r="AF33" s="118"/>
    </row>
    <row r="34" spans="1:32" s="14" customFormat="1" x14ac:dyDescent="0.25">
      <c r="A34" s="35">
        <f t="shared" ca="1" si="2"/>
        <v>19977.812222222223</v>
      </c>
      <c r="B34" s="26">
        <v>6</v>
      </c>
      <c r="C34" s="122">
        <f t="shared" ca="1" si="10"/>
        <v>44600</v>
      </c>
      <c r="D34" s="44">
        <f t="shared" ca="1" si="3"/>
        <v>31</v>
      </c>
      <c r="E34" s="45">
        <f t="shared" ca="1" si="4"/>
        <v>19977.812222222223</v>
      </c>
      <c r="F34" s="102">
        <f t="shared" si="5"/>
        <v>9722.2222222222226</v>
      </c>
      <c r="G34" s="46">
        <f ca="1">ROUND(($E$5-SUM($F$29:F33))*$F$10/360*D34,2)</f>
        <v>10255.59</v>
      </c>
      <c r="H34" s="31">
        <v>0</v>
      </c>
      <c r="I34" s="47">
        <f t="shared" si="6"/>
        <v>0</v>
      </c>
      <c r="J34" s="32">
        <v>0</v>
      </c>
      <c r="K34" s="123">
        <f t="shared" si="7"/>
        <v>0</v>
      </c>
      <c r="L34" s="124"/>
      <c r="M34" s="124"/>
      <c r="N34" s="124"/>
      <c r="O34" s="124"/>
      <c r="P34" s="135">
        <f t="shared" ca="1" si="8"/>
        <v>0</v>
      </c>
      <c r="Q34" s="114">
        <f t="shared" ca="1" si="9"/>
        <v>0</v>
      </c>
      <c r="R34" s="124"/>
      <c r="S34" s="124"/>
      <c r="T34" s="30" t="s">
        <v>38</v>
      </c>
      <c r="U34" s="33" t="s">
        <v>38</v>
      </c>
      <c r="V34" s="125">
        <f t="shared" si="11"/>
        <v>1691666.6666666665</v>
      </c>
      <c r="W34" s="118"/>
      <c r="X34" s="119"/>
      <c r="Y34" s="120"/>
      <c r="Z34" s="118"/>
      <c r="AA34" s="118"/>
      <c r="AB34" s="118"/>
      <c r="AC34" s="120">
        <f t="shared" si="12"/>
        <v>1701388.8888888888</v>
      </c>
      <c r="AD34" s="118"/>
      <c r="AE34" s="118"/>
      <c r="AF34" s="118"/>
    </row>
    <row r="35" spans="1:32" s="14" customFormat="1" x14ac:dyDescent="0.25">
      <c r="A35" s="35">
        <f t="shared" ca="1" si="2"/>
        <v>18932.412222222221</v>
      </c>
      <c r="B35" s="26">
        <v>7</v>
      </c>
      <c r="C35" s="122">
        <f t="shared" ca="1" si="10"/>
        <v>44628</v>
      </c>
      <c r="D35" s="44">
        <f t="shared" ca="1" si="3"/>
        <v>28</v>
      </c>
      <c r="E35" s="45">
        <f t="shared" ca="1" si="4"/>
        <v>18932.412222222221</v>
      </c>
      <c r="F35" s="102">
        <f t="shared" si="5"/>
        <v>9722.2222222222226</v>
      </c>
      <c r="G35" s="46">
        <f ca="1">ROUND(($E$5-SUM($F$29:F34))*$F$10/360*D35,2)</f>
        <v>9210.19</v>
      </c>
      <c r="H35" s="31">
        <v>0</v>
      </c>
      <c r="I35" s="47">
        <f t="shared" si="6"/>
        <v>0</v>
      </c>
      <c r="J35" s="32">
        <v>0</v>
      </c>
      <c r="K35" s="123">
        <f t="shared" si="7"/>
        <v>0</v>
      </c>
      <c r="L35" s="124"/>
      <c r="M35" s="124"/>
      <c r="N35" s="124"/>
      <c r="O35" s="124"/>
      <c r="P35" s="135">
        <f t="shared" ca="1" si="8"/>
        <v>0</v>
      </c>
      <c r="Q35" s="114">
        <f t="shared" ca="1" si="9"/>
        <v>0</v>
      </c>
      <c r="R35" s="124"/>
      <c r="S35" s="124"/>
      <c r="T35" s="30" t="s">
        <v>38</v>
      </c>
      <c r="U35" s="33" t="s">
        <v>38</v>
      </c>
      <c r="V35" s="125">
        <f t="shared" si="11"/>
        <v>1681944.4444444443</v>
      </c>
      <c r="W35" s="118"/>
      <c r="X35" s="119"/>
      <c r="Y35" s="120"/>
      <c r="Z35" s="118"/>
      <c r="AA35" s="118"/>
      <c r="AB35" s="118"/>
      <c r="AC35" s="120">
        <f t="shared" si="12"/>
        <v>1691666.6666666665</v>
      </c>
      <c r="AD35" s="118"/>
      <c r="AE35" s="118"/>
      <c r="AF35" s="118"/>
    </row>
    <row r="36" spans="1:32" s="14" customFormat="1" x14ac:dyDescent="0.25">
      <c r="A36" s="35">
        <f t="shared" ca="1" si="2"/>
        <v>19860.612222222222</v>
      </c>
      <c r="B36" s="26">
        <v>8</v>
      </c>
      <c r="C36" s="122">
        <f t="shared" ca="1" si="10"/>
        <v>44659</v>
      </c>
      <c r="D36" s="44">
        <f t="shared" ca="1" si="3"/>
        <v>31</v>
      </c>
      <c r="E36" s="45">
        <f t="shared" ca="1" si="4"/>
        <v>19860.612222222222</v>
      </c>
      <c r="F36" s="102">
        <f t="shared" si="5"/>
        <v>9722.2222222222226</v>
      </c>
      <c r="G36" s="46">
        <f ca="1">ROUND(($E$5-SUM($F$29:F35))*$F$10/360*D36,2)</f>
        <v>10138.39</v>
      </c>
      <c r="H36" s="31">
        <v>0</v>
      </c>
      <c r="I36" s="47">
        <f t="shared" si="6"/>
        <v>0</v>
      </c>
      <c r="J36" s="32">
        <v>0</v>
      </c>
      <c r="K36" s="123">
        <f t="shared" si="7"/>
        <v>0</v>
      </c>
      <c r="L36" s="124"/>
      <c r="M36" s="124"/>
      <c r="N36" s="124"/>
      <c r="O36" s="124"/>
      <c r="P36" s="135">
        <f t="shared" ca="1" si="8"/>
        <v>0</v>
      </c>
      <c r="Q36" s="114">
        <f t="shared" ca="1" si="9"/>
        <v>0</v>
      </c>
      <c r="R36" s="124"/>
      <c r="S36" s="124"/>
      <c r="T36" s="30" t="s">
        <v>38</v>
      </c>
      <c r="U36" s="33" t="s">
        <v>38</v>
      </c>
      <c r="V36" s="125">
        <f t="shared" si="11"/>
        <v>1672222.222222222</v>
      </c>
      <c r="W36" s="118"/>
      <c r="X36" s="119"/>
      <c r="Y36" s="120"/>
      <c r="Z36" s="118"/>
      <c r="AA36" s="118"/>
      <c r="AB36" s="118"/>
      <c r="AC36" s="120">
        <f t="shared" si="12"/>
        <v>1681944.4444444443</v>
      </c>
      <c r="AD36" s="118"/>
      <c r="AE36" s="118"/>
      <c r="AF36" s="118"/>
    </row>
    <row r="37" spans="1:32" s="14" customFormat="1" x14ac:dyDescent="0.25">
      <c r="A37" s="35">
        <f t="shared" ca="1" si="2"/>
        <v>19476.852222222224</v>
      </c>
      <c r="B37" s="26">
        <v>9</v>
      </c>
      <c r="C37" s="122">
        <f t="shared" ca="1" si="10"/>
        <v>44689</v>
      </c>
      <c r="D37" s="44">
        <f t="shared" ca="1" si="3"/>
        <v>30</v>
      </c>
      <c r="E37" s="45">
        <f t="shared" ca="1" si="4"/>
        <v>19476.852222222224</v>
      </c>
      <c r="F37" s="102">
        <f t="shared" si="5"/>
        <v>9722.2222222222226</v>
      </c>
      <c r="G37" s="46">
        <f ca="1">ROUND(($E$5-SUM($F$29:F36))*$F$10/360*D37,2)</f>
        <v>9754.6299999999992</v>
      </c>
      <c r="H37" s="31">
        <v>0</v>
      </c>
      <c r="I37" s="47">
        <f t="shared" si="6"/>
        <v>0</v>
      </c>
      <c r="J37" s="32">
        <v>0</v>
      </c>
      <c r="K37" s="123">
        <f t="shared" si="7"/>
        <v>0</v>
      </c>
      <c r="L37" s="124"/>
      <c r="M37" s="124"/>
      <c r="N37" s="124"/>
      <c r="O37" s="124"/>
      <c r="P37" s="135">
        <f t="shared" ca="1" si="8"/>
        <v>0</v>
      </c>
      <c r="Q37" s="114">
        <f t="shared" ca="1" si="9"/>
        <v>0</v>
      </c>
      <c r="R37" s="124"/>
      <c r="S37" s="124"/>
      <c r="T37" s="30" t="s">
        <v>38</v>
      </c>
      <c r="U37" s="33" t="s">
        <v>38</v>
      </c>
      <c r="V37" s="125">
        <f t="shared" si="11"/>
        <v>1662499.9999999998</v>
      </c>
      <c r="W37" s="118"/>
      <c r="X37" s="119"/>
      <c r="Y37" s="120"/>
      <c r="Z37" s="118"/>
      <c r="AA37" s="118"/>
      <c r="AB37" s="118"/>
      <c r="AC37" s="120">
        <f t="shared" si="12"/>
        <v>1672222.222222222</v>
      </c>
      <c r="AD37" s="118"/>
      <c r="AE37" s="118"/>
      <c r="AF37" s="118"/>
    </row>
    <row r="38" spans="1:32" s="14" customFormat="1" x14ac:dyDescent="0.25">
      <c r="A38" s="35">
        <f t="shared" ca="1" si="2"/>
        <v>19743.402222222223</v>
      </c>
      <c r="B38" s="26">
        <v>10</v>
      </c>
      <c r="C38" s="122">
        <f t="shared" ca="1" si="10"/>
        <v>44720</v>
      </c>
      <c r="D38" s="44">
        <f t="shared" ca="1" si="3"/>
        <v>31</v>
      </c>
      <c r="E38" s="45">
        <f t="shared" ca="1" si="4"/>
        <v>19743.402222222223</v>
      </c>
      <c r="F38" s="102">
        <f t="shared" si="5"/>
        <v>9722.2222222222226</v>
      </c>
      <c r="G38" s="46">
        <f ca="1">ROUND(($E$5-SUM($F$29:F37))*$F$10/360*D38,2)</f>
        <v>10021.18</v>
      </c>
      <c r="H38" s="31">
        <v>0</v>
      </c>
      <c r="I38" s="47">
        <f t="shared" si="6"/>
        <v>0</v>
      </c>
      <c r="J38" s="32">
        <v>0</v>
      </c>
      <c r="K38" s="123">
        <f t="shared" si="7"/>
        <v>0</v>
      </c>
      <c r="L38" s="124"/>
      <c r="M38" s="124"/>
      <c r="N38" s="124"/>
      <c r="O38" s="124"/>
      <c r="P38" s="135">
        <f t="shared" ca="1" si="8"/>
        <v>0</v>
      </c>
      <c r="Q38" s="114">
        <f t="shared" ca="1" si="9"/>
        <v>0</v>
      </c>
      <c r="R38" s="124"/>
      <c r="S38" s="124"/>
      <c r="T38" s="30" t="s">
        <v>38</v>
      </c>
      <c r="U38" s="33" t="s">
        <v>38</v>
      </c>
      <c r="V38" s="125">
        <f t="shared" si="11"/>
        <v>1652777.7777777775</v>
      </c>
      <c r="W38" s="118"/>
      <c r="X38" s="119"/>
      <c r="Y38" s="120"/>
      <c r="Z38" s="118"/>
      <c r="AA38" s="118"/>
      <c r="AB38" s="118"/>
      <c r="AC38" s="120">
        <f t="shared" si="12"/>
        <v>1662499.9999999998</v>
      </c>
      <c r="AD38" s="118"/>
      <c r="AE38" s="118"/>
      <c r="AF38" s="118"/>
    </row>
    <row r="39" spans="1:32" s="14" customFormat="1" x14ac:dyDescent="0.25">
      <c r="A39" s="35">
        <f t="shared" ca="1" si="2"/>
        <v>19363.422222222223</v>
      </c>
      <c r="B39" s="26">
        <v>11</v>
      </c>
      <c r="C39" s="122">
        <f t="shared" ca="1" si="10"/>
        <v>44750</v>
      </c>
      <c r="D39" s="44">
        <f t="shared" ca="1" si="3"/>
        <v>30</v>
      </c>
      <c r="E39" s="45">
        <f t="shared" ca="1" si="4"/>
        <v>19363.422222222223</v>
      </c>
      <c r="F39" s="102">
        <f t="shared" si="5"/>
        <v>9722.2222222222226</v>
      </c>
      <c r="G39" s="46">
        <f ca="1">ROUND(($E$5-SUM($F$29:F38))*$F$10/360*D39,2)</f>
        <v>9641.2000000000007</v>
      </c>
      <c r="H39" s="31">
        <v>0</v>
      </c>
      <c r="I39" s="47">
        <f t="shared" si="6"/>
        <v>0</v>
      </c>
      <c r="J39" s="32">
        <v>0</v>
      </c>
      <c r="K39" s="123">
        <f t="shared" si="7"/>
        <v>0</v>
      </c>
      <c r="L39" s="124"/>
      <c r="M39" s="124"/>
      <c r="N39" s="124"/>
      <c r="O39" s="124"/>
      <c r="P39" s="135">
        <f t="shared" ca="1" si="8"/>
        <v>0</v>
      </c>
      <c r="Q39" s="114">
        <f t="shared" ca="1" si="9"/>
        <v>0</v>
      </c>
      <c r="R39" s="124"/>
      <c r="S39" s="124"/>
      <c r="T39" s="30" t="s">
        <v>38</v>
      </c>
      <c r="U39" s="33" t="s">
        <v>38</v>
      </c>
      <c r="V39" s="125">
        <f t="shared" si="11"/>
        <v>1643055.5555555553</v>
      </c>
      <c r="W39" s="118"/>
      <c r="X39" s="119"/>
      <c r="Y39" s="120"/>
      <c r="Z39" s="118"/>
      <c r="AA39" s="118"/>
      <c r="AB39" s="118"/>
      <c r="AC39" s="120">
        <f t="shared" si="12"/>
        <v>1652777.7777777775</v>
      </c>
      <c r="AD39" s="118"/>
      <c r="AE39" s="118"/>
      <c r="AF39" s="118"/>
    </row>
    <row r="40" spans="1:32" s="14" customFormat="1" x14ac:dyDescent="0.25">
      <c r="A40" s="35">
        <f t="shared" ca="1" si="2"/>
        <v>32243.025555555552</v>
      </c>
      <c r="B40" s="26">
        <v>12</v>
      </c>
      <c r="C40" s="122">
        <f t="shared" ca="1" si="10"/>
        <v>44781</v>
      </c>
      <c r="D40" s="44">
        <f t="shared" ca="1" si="3"/>
        <v>31</v>
      </c>
      <c r="E40" s="45">
        <f t="shared" ca="1" si="4"/>
        <v>32243.025555555552</v>
      </c>
      <c r="F40" s="102">
        <f t="shared" si="5"/>
        <v>9722.2222222222226</v>
      </c>
      <c r="G40" s="46">
        <f ca="1">ROUND(($E$5-SUM($F$29:F39))*$F$10/360*D40,2)</f>
        <v>9903.9699999999993</v>
      </c>
      <c r="H40" s="31">
        <v>0</v>
      </c>
      <c r="I40" s="47">
        <f t="shared" si="6"/>
        <v>0</v>
      </c>
      <c r="J40" s="32">
        <v>0</v>
      </c>
      <c r="K40" s="123">
        <f t="shared" si="7"/>
        <v>1000</v>
      </c>
      <c r="L40" s="124"/>
      <c r="M40" s="124"/>
      <c r="N40" s="124"/>
      <c r="O40" s="124"/>
      <c r="P40" s="135">
        <f t="shared" ca="1" si="8"/>
        <v>5500</v>
      </c>
      <c r="Q40" s="114">
        <f t="shared" ca="1" si="9"/>
        <v>6116.8333333333321</v>
      </c>
      <c r="R40" s="124"/>
      <c r="S40" s="124"/>
      <c r="T40" s="30" t="s">
        <v>38</v>
      </c>
      <c r="U40" s="33" t="s">
        <v>38</v>
      </c>
      <c r="V40" s="125">
        <f t="shared" si="11"/>
        <v>1633333.333333333</v>
      </c>
      <c r="W40" s="118"/>
      <c r="X40" s="119"/>
      <c r="Y40" s="120"/>
      <c r="Z40" s="118"/>
      <c r="AA40" s="118"/>
      <c r="AB40" s="118"/>
      <c r="AC40" s="120">
        <f t="shared" si="12"/>
        <v>1643055.5555555553</v>
      </c>
      <c r="AD40" s="118"/>
      <c r="AE40" s="118"/>
      <c r="AF40" s="118"/>
    </row>
    <row r="41" spans="1:32" s="14" customFormat="1" x14ac:dyDescent="0.25">
      <c r="A41" s="35">
        <f t="shared" ca="1" si="2"/>
        <v>19567.592222222222</v>
      </c>
      <c r="B41" s="26">
        <v>13</v>
      </c>
      <c r="C41" s="122">
        <f t="shared" ca="1" si="10"/>
        <v>44812</v>
      </c>
      <c r="D41" s="44">
        <f t="shared" ca="1" si="3"/>
        <v>31</v>
      </c>
      <c r="E41" s="45">
        <f t="shared" ca="1" si="4"/>
        <v>19567.592222222222</v>
      </c>
      <c r="F41" s="102">
        <f t="shared" si="5"/>
        <v>9722.2222222222226</v>
      </c>
      <c r="G41" s="46">
        <f ca="1">ROUND(($E$5-SUM($F$29:F40))*$F$10/360*D41,2)</f>
        <v>9845.3700000000008</v>
      </c>
      <c r="H41" s="31">
        <v>0</v>
      </c>
      <c r="I41" s="47">
        <f t="shared" si="6"/>
        <v>0</v>
      </c>
      <c r="J41" s="32">
        <v>0</v>
      </c>
      <c r="K41" s="123">
        <f t="shared" si="7"/>
        <v>0</v>
      </c>
      <c r="L41" s="124"/>
      <c r="M41" s="124"/>
      <c r="N41" s="124"/>
      <c r="O41" s="124"/>
      <c r="P41" s="135">
        <f t="shared" ca="1" si="8"/>
        <v>0</v>
      </c>
      <c r="Q41" s="114">
        <f t="shared" ca="1" si="9"/>
        <v>0</v>
      </c>
      <c r="R41" s="124"/>
      <c r="S41" s="124"/>
      <c r="T41" s="30" t="s">
        <v>38</v>
      </c>
      <c r="U41" s="33" t="s">
        <v>38</v>
      </c>
      <c r="V41" s="125">
        <f t="shared" si="11"/>
        <v>1623611.1111111108</v>
      </c>
      <c r="W41" s="118"/>
      <c r="X41" s="119"/>
      <c r="Y41" s="120"/>
      <c r="Z41" s="118"/>
      <c r="AA41" s="118"/>
      <c r="AB41" s="118"/>
      <c r="AC41" s="120">
        <f t="shared" si="12"/>
        <v>1633333.333333333</v>
      </c>
      <c r="AD41" s="118"/>
      <c r="AE41" s="118"/>
      <c r="AF41" s="118"/>
    </row>
    <row r="42" spans="1:32" s="14" customFormat="1" x14ac:dyDescent="0.25">
      <c r="A42" s="35">
        <f t="shared" ca="1" si="2"/>
        <v>19193.282222222224</v>
      </c>
      <c r="B42" s="26">
        <v>14</v>
      </c>
      <c r="C42" s="122">
        <f t="shared" ca="1" si="10"/>
        <v>44842</v>
      </c>
      <c r="D42" s="44">
        <f t="shared" ca="1" si="3"/>
        <v>30</v>
      </c>
      <c r="E42" s="45">
        <f t="shared" ca="1" si="4"/>
        <v>19193.282222222224</v>
      </c>
      <c r="F42" s="102">
        <f t="shared" si="5"/>
        <v>9722.2222222222226</v>
      </c>
      <c r="G42" s="46">
        <f ca="1">ROUND(($E$5-SUM($F$29:F41))*$F$10/360*D42,2)</f>
        <v>9471.06</v>
      </c>
      <c r="H42" s="31">
        <v>0</v>
      </c>
      <c r="I42" s="47">
        <f t="shared" si="6"/>
        <v>0</v>
      </c>
      <c r="J42" s="32">
        <v>0</v>
      </c>
      <c r="K42" s="123">
        <f t="shared" si="7"/>
        <v>0</v>
      </c>
      <c r="L42" s="124"/>
      <c r="M42" s="124"/>
      <c r="N42" s="124"/>
      <c r="O42" s="124"/>
      <c r="P42" s="135">
        <f t="shared" ca="1" si="8"/>
        <v>0</v>
      </c>
      <c r="Q42" s="114">
        <f t="shared" ca="1" si="9"/>
        <v>0</v>
      </c>
      <c r="R42" s="124"/>
      <c r="S42" s="124"/>
      <c r="T42" s="30" t="s">
        <v>38</v>
      </c>
      <c r="U42" s="33" t="s">
        <v>38</v>
      </c>
      <c r="V42" s="125">
        <f t="shared" si="11"/>
        <v>1613888.8888888885</v>
      </c>
      <c r="W42" s="118"/>
      <c r="X42" s="119"/>
      <c r="Y42" s="120"/>
      <c r="Z42" s="118"/>
      <c r="AA42" s="118"/>
      <c r="AB42" s="118"/>
      <c r="AC42" s="120">
        <f t="shared" si="12"/>
        <v>1623611.1111111108</v>
      </c>
      <c r="AD42" s="118"/>
      <c r="AE42" s="118"/>
      <c r="AF42" s="118"/>
    </row>
    <row r="43" spans="1:32" s="14" customFormat="1" x14ac:dyDescent="0.25">
      <c r="A43" s="35">
        <f t="shared" ca="1" si="2"/>
        <v>19450.382222222222</v>
      </c>
      <c r="B43" s="26">
        <v>15</v>
      </c>
      <c r="C43" s="122">
        <f t="shared" ca="1" si="10"/>
        <v>44873</v>
      </c>
      <c r="D43" s="44">
        <f t="shared" ca="1" si="3"/>
        <v>31</v>
      </c>
      <c r="E43" s="45">
        <f t="shared" ca="1" si="4"/>
        <v>19450.382222222222</v>
      </c>
      <c r="F43" s="102">
        <f t="shared" si="5"/>
        <v>9722.2222222222226</v>
      </c>
      <c r="G43" s="46">
        <f ca="1">ROUND(($E$5-SUM($F$29:F42))*$F$10/360*D43,2)</f>
        <v>9728.16</v>
      </c>
      <c r="H43" s="31">
        <v>0</v>
      </c>
      <c r="I43" s="47">
        <f t="shared" si="6"/>
        <v>0</v>
      </c>
      <c r="J43" s="32">
        <v>0</v>
      </c>
      <c r="K43" s="123">
        <f t="shared" si="7"/>
        <v>0</v>
      </c>
      <c r="L43" s="124"/>
      <c r="M43" s="124"/>
      <c r="N43" s="124"/>
      <c r="O43" s="124"/>
      <c r="P43" s="135">
        <f t="shared" ca="1" si="8"/>
        <v>0</v>
      </c>
      <c r="Q43" s="114">
        <f t="shared" ca="1" si="9"/>
        <v>0</v>
      </c>
      <c r="R43" s="124"/>
      <c r="S43" s="124"/>
      <c r="T43" s="30" t="s">
        <v>38</v>
      </c>
      <c r="U43" s="33" t="s">
        <v>38</v>
      </c>
      <c r="V43" s="125">
        <f t="shared" si="11"/>
        <v>1604166.6666666663</v>
      </c>
      <c r="W43" s="118"/>
      <c r="X43" s="119"/>
      <c r="Y43" s="120"/>
      <c r="Z43" s="118"/>
      <c r="AA43" s="118"/>
      <c r="AB43" s="118"/>
      <c r="AC43" s="120">
        <f t="shared" si="12"/>
        <v>1613888.8888888885</v>
      </c>
      <c r="AD43" s="118"/>
      <c r="AE43" s="118"/>
      <c r="AF43" s="118"/>
    </row>
    <row r="44" spans="1:32" s="14" customFormat="1" x14ac:dyDescent="0.25">
      <c r="A44" s="35">
        <f t="shared" ca="1" si="2"/>
        <v>19079.862222222222</v>
      </c>
      <c r="B44" s="26">
        <v>16</v>
      </c>
      <c r="C44" s="122">
        <f t="shared" ca="1" si="10"/>
        <v>44903</v>
      </c>
      <c r="D44" s="44">
        <f t="shared" ca="1" si="3"/>
        <v>30</v>
      </c>
      <c r="E44" s="45">
        <f t="shared" ca="1" si="4"/>
        <v>19079.862222222222</v>
      </c>
      <c r="F44" s="102">
        <f t="shared" si="5"/>
        <v>9722.2222222222226</v>
      </c>
      <c r="G44" s="46">
        <f ca="1">ROUND(($E$5-SUM($F$29:F43))*$F$10/360*D44,2)</f>
        <v>9357.64</v>
      </c>
      <c r="H44" s="31">
        <v>0</v>
      </c>
      <c r="I44" s="47">
        <f t="shared" si="6"/>
        <v>0</v>
      </c>
      <c r="J44" s="32">
        <v>0</v>
      </c>
      <c r="K44" s="123">
        <f t="shared" si="7"/>
        <v>0</v>
      </c>
      <c r="L44" s="124"/>
      <c r="M44" s="124"/>
      <c r="N44" s="124"/>
      <c r="O44" s="124"/>
      <c r="P44" s="135">
        <f t="shared" ca="1" si="8"/>
        <v>0</v>
      </c>
      <c r="Q44" s="114">
        <f t="shared" ca="1" si="9"/>
        <v>0</v>
      </c>
      <c r="R44" s="124"/>
      <c r="S44" s="124"/>
      <c r="T44" s="30" t="s">
        <v>38</v>
      </c>
      <c r="U44" s="33" t="s">
        <v>38</v>
      </c>
      <c r="V44" s="125">
        <f t="shared" si="11"/>
        <v>1594444.444444444</v>
      </c>
      <c r="W44" s="118"/>
      <c r="X44" s="119"/>
      <c r="Y44" s="120"/>
      <c r="Z44" s="118"/>
      <c r="AA44" s="118"/>
      <c r="AB44" s="118"/>
      <c r="AC44" s="120">
        <f t="shared" si="12"/>
        <v>1604166.6666666663</v>
      </c>
      <c r="AD44" s="118"/>
      <c r="AE44" s="118"/>
      <c r="AF44" s="118"/>
    </row>
    <row r="45" spans="1:32" s="14" customFormat="1" x14ac:dyDescent="0.25">
      <c r="A45" s="35">
        <f t="shared" ca="1" si="2"/>
        <v>19333.182222222222</v>
      </c>
      <c r="B45" s="26">
        <v>17</v>
      </c>
      <c r="C45" s="122">
        <f t="shared" ca="1" si="10"/>
        <v>44934</v>
      </c>
      <c r="D45" s="44">
        <f t="shared" ca="1" si="3"/>
        <v>31</v>
      </c>
      <c r="E45" s="45">
        <f t="shared" ca="1" si="4"/>
        <v>19333.182222222222</v>
      </c>
      <c r="F45" s="102">
        <f t="shared" si="5"/>
        <v>9722.2222222222226</v>
      </c>
      <c r="G45" s="46">
        <f ca="1">ROUND(($E$5-SUM($F$29:F44))*$F$10/360*D45,2)</f>
        <v>9610.9599999999991</v>
      </c>
      <c r="H45" s="31">
        <v>0</v>
      </c>
      <c r="I45" s="47">
        <f t="shared" si="6"/>
        <v>0</v>
      </c>
      <c r="J45" s="32">
        <v>0</v>
      </c>
      <c r="K45" s="123">
        <f t="shared" si="7"/>
        <v>0</v>
      </c>
      <c r="L45" s="124"/>
      <c r="M45" s="124"/>
      <c r="N45" s="124"/>
      <c r="O45" s="124"/>
      <c r="P45" s="135">
        <f t="shared" ca="1" si="8"/>
        <v>0</v>
      </c>
      <c r="Q45" s="114">
        <f t="shared" ca="1" si="9"/>
        <v>0</v>
      </c>
      <c r="R45" s="124"/>
      <c r="S45" s="124"/>
      <c r="T45" s="30" t="s">
        <v>38</v>
      </c>
      <c r="U45" s="33" t="s">
        <v>38</v>
      </c>
      <c r="V45" s="125">
        <f t="shared" si="11"/>
        <v>1584722.2222222218</v>
      </c>
      <c r="W45" s="118"/>
      <c r="X45" s="119"/>
      <c r="Y45" s="120"/>
      <c r="Z45" s="118"/>
      <c r="AA45" s="118"/>
      <c r="AB45" s="118"/>
      <c r="AC45" s="120">
        <f t="shared" si="12"/>
        <v>1594444.444444444</v>
      </c>
      <c r="AD45" s="118"/>
      <c r="AE45" s="118"/>
      <c r="AF45" s="118"/>
    </row>
    <row r="46" spans="1:32" s="14" customFormat="1" x14ac:dyDescent="0.25">
      <c r="A46" s="35">
        <f t="shared" ca="1" si="2"/>
        <v>19274.572222222225</v>
      </c>
      <c r="B46" s="26">
        <v>18</v>
      </c>
      <c r="C46" s="122">
        <f t="shared" ca="1" si="10"/>
        <v>44965</v>
      </c>
      <c r="D46" s="44">
        <f t="shared" ca="1" si="3"/>
        <v>31</v>
      </c>
      <c r="E46" s="45">
        <f t="shared" ca="1" si="4"/>
        <v>19274.572222222225</v>
      </c>
      <c r="F46" s="102">
        <f t="shared" si="5"/>
        <v>9722.2222222222226</v>
      </c>
      <c r="G46" s="46">
        <f ca="1">ROUND(($E$5-SUM($F$29:F45))*$F$10/360*D46,2)</f>
        <v>9552.35</v>
      </c>
      <c r="H46" s="31">
        <v>0</v>
      </c>
      <c r="I46" s="47">
        <f t="shared" si="6"/>
        <v>0</v>
      </c>
      <c r="J46" s="32">
        <v>0</v>
      </c>
      <c r="K46" s="123">
        <f t="shared" si="7"/>
        <v>0</v>
      </c>
      <c r="L46" s="124"/>
      <c r="M46" s="124"/>
      <c r="N46" s="124"/>
      <c r="O46" s="124"/>
      <c r="P46" s="135">
        <f t="shared" ca="1" si="8"/>
        <v>0</v>
      </c>
      <c r="Q46" s="114">
        <f t="shared" ca="1" si="9"/>
        <v>0</v>
      </c>
      <c r="R46" s="124"/>
      <c r="S46" s="124"/>
      <c r="T46" s="30" t="s">
        <v>38</v>
      </c>
      <c r="U46" s="33" t="s">
        <v>38</v>
      </c>
      <c r="V46" s="125">
        <f t="shared" si="11"/>
        <v>1574999.9999999995</v>
      </c>
      <c r="W46" s="118"/>
      <c r="X46" s="119"/>
      <c r="Y46" s="120"/>
      <c r="Z46" s="118"/>
      <c r="AA46" s="118"/>
      <c r="AB46" s="118"/>
      <c r="AC46" s="120">
        <f t="shared" si="12"/>
        <v>1584722.2222222218</v>
      </c>
      <c r="AD46" s="118"/>
      <c r="AE46" s="118"/>
      <c r="AF46" s="118"/>
    </row>
    <row r="47" spans="1:32" s="14" customFormat="1" x14ac:dyDescent="0.25">
      <c r="A47" s="35">
        <f t="shared" ca="1" si="2"/>
        <v>18297.222222222223</v>
      </c>
      <c r="B47" s="26">
        <v>19</v>
      </c>
      <c r="C47" s="122">
        <f t="shared" ca="1" si="10"/>
        <v>44993</v>
      </c>
      <c r="D47" s="44">
        <f t="shared" ca="1" si="3"/>
        <v>28</v>
      </c>
      <c r="E47" s="29">
        <f t="shared" ca="1" si="4"/>
        <v>18297.222222222223</v>
      </c>
      <c r="F47" s="102">
        <f t="shared" si="5"/>
        <v>9722.2222222222226</v>
      </c>
      <c r="G47" s="46">
        <f ca="1">ROUND(($E$5-SUM($F$29:F46))*$F$10/360*D47,2)</f>
        <v>8575</v>
      </c>
      <c r="H47" s="31">
        <v>0</v>
      </c>
      <c r="I47" s="47">
        <f t="shared" si="6"/>
        <v>0</v>
      </c>
      <c r="J47" s="32">
        <v>0</v>
      </c>
      <c r="K47" s="123">
        <f t="shared" si="7"/>
        <v>0</v>
      </c>
      <c r="L47" s="124"/>
      <c r="M47" s="124"/>
      <c r="N47" s="124"/>
      <c r="O47" s="124"/>
      <c r="P47" s="135">
        <f t="shared" ca="1" si="8"/>
        <v>0</v>
      </c>
      <c r="Q47" s="114">
        <f t="shared" ca="1" si="9"/>
        <v>0</v>
      </c>
      <c r="R47" s="124"/>
      <c r="S47" s="124"/>
      <c r="T47" s="30" t="s">
        <v>38</v>
      </c>
      <c r="U47" s="33" t="s">
        <v>38</v>
      </c>
      <c r="V47" s="125">
        <f t="shared" si="11"/>
        <v>1565277.7777777773</v>
      </c>
      <c r="W47" s="118"/>
      <c r="X47" s="119"/>
      <c r="Y47" s="120"/>
      <c r="Z47" s="118"/>
      <c r="AA47" s="118"/>
      <c r="AB47" s="118"/>
      <c r="AC47" s="120">
        <f t="shared" si="12"/>
        <v>1574999.9999999995</v>
      </c>
      <c r="AD47" s="118"/>
      <c r="AE47" s="118"/>
      <c r="AF47" s="118"/>
    </row>
    <row r="48" spans="1:32" s="14" customFormat="1" x14ac:dyDescent="0.25">
      <c r="A48" s="35">
        <f t="shared" ca="1" si="2"/>
        <v>19157.37222222222</v>
      </c>
      <c r="B48" s="26">
        <v>20</v>
      </c>
      <c r="C48" s="122">
        <f t="shared" ca="1" si="10"/>
        <v>45024</v>
      </c>
      <c r="D48" s="44">
        <f t="shared" ca="1" si="3"/>
        <v>31</v>
      </c>
      <c r="E48" s="29">
        <f t="shared" ca="1" si="4"/>
        <v>19157.37222222222</v>
      </c>
      <c r="F48" s="102">
        <f t="shared" si="5"/>
        <v>9722.2222222222226</v>
      </c>
      <c r="G48" s="46">
        <f ca="1">ROUND(($E$5-SUM($F$29:F47))*$F$10/360*D48,2)</f>
        <v>9435.15</v>
      </c>
      <c r="H48" s="31">
        <v>0</v>
      </c>
      <c r="I48" s="47">
        <f t="shared" si="6"/>
        <v>0</v>
      </c>
      <c r="J48" s="32">
        <v>0</v>
      </c>
      <c r="K48" s="123">
        <f t="shared" si="7"/>
        <v>0</v>
      </c>
      <c r="L48" s="124"/>
      <c r="M48" s="124"/>
      <c r="N48" s="124"/>
      <c r="O48" s="124"/>
      <c r="P48" s="135">
        <f t="shared" ca="1" si="8"/>
        <v>0</v>
      </c>
      <c r="Q48" s="114">
        <f t="shared" ca="1" si="9"/>
        <v>0</v>
      </c>
      <c r="R48" s="124"/>
      <c r="S48" s="124"/>
      <c r="T48" s="30" t="s">
        <v>38</v>
      </c>
      <c r="U48" s="33" t="s">
        <v>38</v>
      </c>
      <c r="V48" s="125">
        <f t="shared" si="11"/>
        <v>1555555.555555555</v>
      </c>
      <c r="W48" s="118"/>
      <c r="X48" s="119"/>
      <c r="Y48" s="120"/>
      <c r="Z48" s="118"/>
      <c r="AA48" s="118"/>
      <c r="AB48" s="118"/>
      <c r="AC48" s="120">
        <f t="shared" si="12"/>
        <v>1565277.7777777773</v>
      </c>
      <c r="AD48" s="118"/>
      <c r="AE48" s="118"/>
      <c r="AF48" s="118"/>
    </row>
    <row r="49" spans="1:32" s="14" customFormat="1" x14ac:dyDescent="0.25">
      <c r="A49" s="35">
        <f t="shared" ca="1" si="2"/>
        <v>18796.292222222222</v>
      </c>
      <c r="B49" s="26">
        <v>21</v>
      </c>
      <c r="C49" s="122">
        <f t="shared" ca="1" si="10"/>
        <v>45054</v>
      </c>
      <c r="D49" s="44">
        <f t="shared" ca="1" si="3"/>
        <v>30</v>
      </c>
      <c r="E49" s="29">
        <f t="shared" ca="1" si="4"/>
        <v>18796.292222222222</v>
      </c>
      <c r="F49" s="102">
        <f t="shared" si="5"/>
        <v>9722.2222222222226</v>
      </c>
      <c r="G49" s="46">
        <f ca="1">ROUND(($E$5-SUM($F$29:F48))*$F$10/360*D49,2)</f>
        <v>9074.07</v>
      </c>
      <c r="H49" s="31">
        <v>0</v>
      </c>
      <c r="I49" s="47">
        <f t="shared" si="6"/>
        <v>0</v>
      </c>
      <c r="J49" s="32">
        <v>0</v>
      </c>
      <c r="K49" s="123">
        <f t="shared" si="7"/>
        <v>0</v>
      </c>
      <c r="L49" s="124"/>
      <c r="M49" s="124"/>
      <c r="N49" s="124"/>
      <c r="O49" s="124"/>
      <c r="P49" s="135">
        <f t="shared" ca="1" si="8"/>
        <v>0</v>
      </c>
      <c r="Q49" s="114">
        <f t="shared" ca="1" si="9"/>
        <v>0</v>
      </c>
      <c r="R49" s="124"/>
      <c r="S49" s="124"/>
      <c r="T49" s="30" t="s">
        <v>38</v>
      </c>
      <c r="U49" s="33" t="s">
        <v>38</v>
      </c>
      <c r="V49" s="125">
        <f t="shared" si="11"/>
        <v>1545833.3333333328</v>
      </c>
      <c r="W49" s="118"/>
      <c r="X49" s="118"/>
      <c r="Y49" s="120"/>
      <c r="Z49" s="118"/>
      <c r="AA49" s="118"/>
      <c r="AB49" s="118"/>
      <c r="AC49" s="120">
        <f t="shared" si="12"/>
        <v>1555555.555555555</v>
      </c>
      <c r="AD49" s="118"/>
      <c r="AE49" s="118"/>
      <c r="AF49" s="118"/>
    </row>
    <row r="50" spans="1:32" s="14" customFormat="1" x14ac:dyDescent="0.25">
      <c r="A50" s="35">
        <f t="shared" ca="1" si="2"/>
        <v>19040.162222222221</v>
      </c>
      <c r="B50" s="26">
        <v>22</v>
      </c>
      <c r="C50" s="122">
        <f t="shared" ca="1" si="10"/>
        <v>45085</v>
      </c>
      <c r="D50" s="44">
        <f t="shared" ca="1" si="3"/>
        <v>31</v>
      </c>
      <c r="E50" s="29">
        <f t="shared" ca="1" si="4"/>
        <v>19040.162222222221</v>
      </c>
      <c r="F50" s="102">
        <f t="shared" si="5"/>
        <v>9722.2222222222226</v>
      </c>
      <c r="G50" s="46">
        <f ca="1">ROUND(($E$5-SUM($F$29:F49))*$F$10/360*D50,2)</f>
        <v>9317.94</v>
      </c>
      <c r="H50" s="31">
        <v>0</v>
      </c>
      <c r="I50" s="47">
        <f t="shared" si="6"/>
        <v>0</v>
      </c>
      <c r="J50" s="32">
        <v>0</v>
      </c>
      <c r="K50" s="123">
        <f t="shared" si="7"/>
        <v>0</v>
      </c>
      <c r="L50" s="124"/>
      <c r="M50" s="124"/>
      <c r="N50" s="124"/>
      <c r="O50" s="124"/>
      <c r="P50" s="135">
        <f t="shared" ca="1" si="8"/>
        <v>0</v>
      </c>
      <c r="Q50" s="114">
        <f t="shared" ca="1" si="9"/>
        <v>0</v>
      </c>
      <c r="R50" s="124"/>
      <c r="S50" s="124"/>
      <c r="T50" s="30" t="s">
        <v>38</v>
      </c>
      <c r="U50" s="33" t="s">
        <v>38</v>
      </c>
      <c r="V50" s="125">
        <f t="shared" si="11"/>
        <v>1536111.1111111105</v>
      </c>
      <c r="W50" s="118"/>
      <c r="X50" s="118"/>
      <c r="Y50" s="120"/>
      <c r="Z50" s="118"/>
      <c r="AA50" s="118"/>
      <c r="AB50" s="118"/>
      <c r="AC50" s="120">
        <f t="shared" si="12"/>
        <v>1545833.3333333328</v>
      </c>
      <c r="AD50" s="118"/>
      <c r="AE50" s="118"/>
      <c r="AF50" s="118"/>
    </row>
    <row r="51" spans="1:32" s="14" customFormat="1" x14ac:dyDescent="0.25">
      <c r="A51" s="35">
        <f t="shared" ca="1" si="2"/>
        <v>18682.87222222222</v>
      </c>
      <c r="B51" s="26">
        <v>23</v>
      </c>
      <c r="C51" s="122">
        <f t="shared" ca="1" si="10"/>
        <v>45115</v>
      </c>
      <c r="D51" s="44">
        <f t="shared" ca="1" si="3"/>
        <v>30</v>
      </c>
      <c r="E51" s="29">
        <f t="shared" ca="1" si="4"/>
        <v>18682.87222222222</v>
      </c>
      <c r="F51" s="102">
        <f t="shared" si="5"/>
        <v>9722.2222222222226</v>
      </c>
      <c r="G51" s="46">
        <f ca="1">ROUND(($E$5-SUM($F$29:F50))*$F$10/360*D51,2)</f>
        <v>8960.65</v>
      </c>
      <c r="H51" s="31">
        <v>0</v>
      </c>
      <c r="I51" s="47">
        <f t="shared" si="6"/>
        <v>0</v>
      </c>
      <c r="J51" s="32">
        <v>0</v>
      </c>
      <c r="K51" s="123">
        <f t="shared" si="7"/>
        <v>0</v>
      </c>
      <c r="L51" s="124"/>
      <c r="M51" s="124"/>
      <c r="N51" s="124"/>
      <c r="O51" s="124"/>
      <c r="P51" s="135">
        <f t="shared" ca="1" si="8"/>
        <v>0</v>
      </c>
      <c r="Q51" s="114">
        <f t="shared" ca="1" si="9"/>
        <v>0</v>
      </c>
      <c r="R51" s="124"/>
      <c r="S51" s="124"/>
      <c r="T51" s="30" t="s">
        <v>38</v>
      </c>
      <c r="U51" s="33" t="s">
        <v>38</v>
      </c>
      <c r="V51" s="125">
        <f t="shared" si="11"/>
        <v>1526388.8888888883</v>
      </c>
      <c r="W51" s="118"/>
      <c r="X51" s="118"/>
      <c r="Y51" s="120"/>
      <c r="Z51" s="118"/>
      <c r="AA51" s="118"/>
      <c r="AB51" s="118"/>
      <c r="AC51" s="120">
        <f t="shared" si="12"/>
        <v>1536111.1111111105</v>
      </c>
      <c r="AD51" s="118"/>
      <c r="AE51" s="118"/>
      <c r="AF51" s="118"/>
    </row>
    <row r="52" spans="1:32" s="14" customFormat="1" x14ac:dyDescent="0.25">
      <c r="A52" s="35">
        <f t="shared" ca="1" si="2"/>
        <v>31102.868888888886</v>
      </c>
      <c r="B52" s="26">
        <v>24</v>
      </c>
      <c r="C52" s="122">
        <f t="shared" ca="1" si="10"/>
        <v>45146</v>
      </c>
      <c r="D52" s="44">
        <f t="shared" ca="1" si="3"/>
        <v>31</v>
      </c>
      <c r="E52" s="29">
        <f t="shared" ca="1" si="4"/>
        <v>31102.868888888886</v>
      </c>
      <c r="F52" s="102">
        <f t="shared" si="5"/>
        <v>9722.2222222222226</v>
      </c>
      <c r="G52" s="46">
        <f ca="1">ROUND(($E$5-SUM($F$29:F51))*$F$10/360*D52,2)</f>
        <v>9200.73</v>
      </c>
      <c r="H52" s="31">
        <v>0</v>
      </c>
      <c r="I52" s="47">
        <f t="shared" si="6"/>
        <v>0</v>
      </c>
      <c r="J52" s="32">
        <v>0</v>
      </c>
      <c r="K52" s="123">
        <f t="shared" si="7"/>
        <v>1000</v>
      </c>
      <c r="L52" s="124"/>
      <c r="M52" s="124"/>
      <c r="N52" s="124"/>
      <c r="O52" s="124"/>
      <c r="P52" s="135">
        <f t="shared" ca="1" si="8"/>
        <v>5500</v>
      </c>
      <c r="Q52" s="114">
        <f t="shared" ca="1" si="9"/>
        <v>5679.9166666666642</v>
      </c>
      <c r="R52" s="124"/>
      <c r="S52" s="124"/>
      <c r="T52" s="30" t="s">
        <v>38</v>
      </c>
      <c r="U52" s="33" t="s">
        <v>38</v>
      </c>
      <c r="V52" s="125">
        <f t="shared" si="11"/>
        <v>1516666.666666666</v>
      </c>
      <c r="W52" s="118"/>
      <c r="X52" s="118"/>
      <c r="Y52" s="120"/>
      <c r="Z52" s="118"/>
      <c r="AA52" s="118"/>
      <c r="AB52" s="118"/>
      <c r="AC52" s="120">
        <f t="shared" si="12"/>
        <v>1526388.8888888883</v>
      </c>
      <c r="AD52" s="118"/>
      <c r="AE52" s="118"/>
      <c r="AF52" s="118"/>
    </row>
    <row r="53" spans="1:32" s="14" customFormat="1" x14ac:dyDescent="0.25">
      <c r="A53" s="35">
        <f t="shared" ca="1" si="2"/>
        <v>18864.352222222224</v>
      </c>
      <c r="B53" s="26">
        <v>25</v>
      </c>
      <c r="C53" s="122">
        <f t="shared" ca="1" si="10"/>
        <v>45177</v>
      </c>
      <c r="D53" s="44">
        <f t="shared" ca="1" si="3"/>
        <v>31</v>
      </c>
      <c r="E53" s="29">
        <f t="shared" ca="1" si="4"/>
        <v>18864.352222222224</v>
      </c>
      <c r="F53" s="102">
        <f t="shared" si="5"/>
        <v>9722.2222222222226</v>
      </c>
      <c r="G53" s="46">
        <f ca="1">ROUND(($E$5-SUM($F$29:F52))*$F$10/360*D53,2)</f>
        <v>9142.1299999999992</v>
      </c>
      <c r="H53" s="31">
        <v>0</v>
      </c>
      <c r="I53" s="47">
        <f t="shared" si="6"/>
        <v>0</v>
      </c>
      <c r="J53" s="32">
        <v>0</v>
      </c>
      <c r="K53" s="123">
        <f t="shared" si="7"/>
        <v>0</v>
      </c>
      <c r="L53" s="124"/>
      <c r="M53" s="124"/>
      <c r="N53" s="124"/>
      <c r="O53" s="124"/>
      <c r="P53" s="135">
        <f t="shared" ca="1" si="8"/>
        <v>0</v>
      </c>
      <c r="Q53" s="114">
        <f t="shared" ca="1" si="9"/>
        <v>0</v>
      </c>
      <c r="R53" s="124"/>
      <c r="S53" s="124"/>
      <c r="T53" s="30" t="s">
        <v>38</v>
      </c>
      <c r="U53" s="33" t="s">
        <v>38</v>
      </c>
      <c r="V53" s="125">
        <f t="shared" si="11"/>
        <v>1506944.4444444438</v>
      </c>
      <c r="W53" s="118"/>
      <c r="X53" s="118"/>
      <c r="Y53" s="120"/>
      <c r="Z53" s="118"/>
      <c r="AA53" s="118"/>
      <c r="AB53" s="118"/>
      <c r="AC53" s="120">
        <f t="shared" si="12"/>
        <v>1516666.666666666</v>
      </c>
      <c r="AD53" s="118"/>
      <c r="AE53" s="118"/>
      <c r="AF53" s="118"/>
    </row>
    <row r="54" spans="1:32" s="14" customFormat="1" x14ac:dyDescent="0.25">
      <c r="A54" s="35">
        <f t="shared" ca="1" si="2"/>
        <v>18512.732222222221</v>
      </c>
      <c r="B54" s="26">
        <v>26</v>
      </c>
      <c r="C54" s="122">
        <f t="shared" ca="1" si="10"/>
        <v>45207</v>
      </c>
      <c r="D54" s="44">
        <f t="shared" ca="1" si="3"/>
        <v>30</v>
      </c>
      <c r="E54" s="29">
        <f t="shared" ca="1" si="4"/>
        <v>18512.732222222221</v>
      </c>
      <c r="F54" s="102">
        <f t="shared" si="5"/>
        <v>9722.2222222222226</v>
      </c>
      <c r="G54" s="46">
        <f ca="1">ROUND(($E$5-SUM($F$29:F53))*$F$10/360*D54,2)</f>
        <v>8790.51</v>
      </c>
      <c r="H54" s="31">
        <v>0</v>
      </c>
      <c r="I54" s="47">
        <f t="shared" si="6"/>
        <v>0</v>
      </c>
      <c r="J54" s="32">
        <v>0</v>
      </c>
      <c r="K54" s="123">
        <f t="shared" si="7"/>
        <v>0</v>
      </c>
      <c r="L54" s="124"/>
      <c r="M54" s="124"/>
      <c r="N54" s="124"/>
      <c r="O54" s="124"/>
      <c r="P54" s="135">
        <f t="shared" ca="1" si="8"/>
        <v>0</v>
      </c>
      <c r="Q54" s="114">
        <f t="shared" ca="1" si="9"/>
        <v>0</v>
      </c>
      <c r="R54" s="124"/>
      <c r="S54" s="124"/>
      <c r="T54" s="30" t="s">
        <v>38</v>
      </c>
      <c r="U54" s="33" t="s">
        <v>38</v>
      </c>
      <c r="V54" s="125">
        <f t="shared" si="11"/>
        <v>1497222.2222222215</v>
      </c>
      <c r="W54" s="118"/>
      <c r="X54" s="118"/>
      <c r="Y54" s="120"/>
      <c r="Z54" s="118"/>
      <c r="AA54" s="118"/>
      <c r="AB54" s="118"/>
      <c r="AC54" s="120">
        <f t="shared" si="12"/>
        <v>1506944.4444444438</v>
      </c>
      <c r="AD54" s="118"/>
      <c r="AE54" s="118"/>
      <c r="AF54" s="118"/>
    </row>
    <row r="55" spans="1:32" s="14" customFormat="1" x14ac:dyDescent="0.25">
      <c r="A55" s="35">
        <f t="shared" ca="1" si="2"/>
        <v>18747.142222222225</v>
      </c>
      <c r="B55" s="26">
        <v>27</v>
      </c>
      <c r="C55" s="122">
        <f t="shared" ca="1" si="10"/>
        <v>45238</v>
      </c>
      <c r="D55" s="44">
        <f t="shared" ca="1" si="3"/>
        <v>31</v>
      </c>
      <c r="E55" s="29">
        <f t="shared" ca="1" si="4"/>
        <v>18747.142222222225</v>
      </c>
      <c r="F55" s="102">
        <f t="shared" si="5"/>
        <v>9722.2222222222226</v>
      </c>
      <c r="G55" s="46">
        <f ca="1">ROUND(($E$5-SUM($F$29:F54))*$F$10/360*D55,2)</f>
        <v>9024.92</v>
      </c>
      <c r="H55" s="31">
        <v>0</v>
      </c>
      <c r="I55" s="47">
        <f t="shared" si="6"/>
        <v>0</v>
      </c>
      <c r="J55" s="32">
        <v>0</v>
      </c>
      <c r="K55" s="123">
        <f t="shared" si="7"/>
        <v>0</v>
      </c>
      <c r="L55" s="124"/>
      <c r="M55" s="124"/>
      <c r="N55" s="124"/>
      <c r="O55" s="124"/>
      <c r="P55" s="135">
        <f t="shared" ca="1" si="8"/>
        <v>0</v>
      </c>
      <c r="Q55" s="114">
        <f t="shared" ca="1" si="9"/>
        <v>0</v>
      </c>
      <c r="R55" s="124"/>
      <c r="S55" s="124"/>
      <c r="T55" s="30" t="s">
        <v>38</v>
      </c>
      <c r="U55" s="33" t="s">
        <v>38</v>
      </c>
      <c r="V55" s="125">
        <f t="shared" si="11"/>
        <v>1487499.9999999993</v>
      </c>
      <c r="W55" s="118"/>
      <c r="X55" s="118"/>
      <c r="Y55" s="120"/>
      <c r="Z55" s="118"/>
      <c r="AA55" s="118"/>
      <c r="AB55" s="118"/>
      <c r="AC55" s="120">
        <f t="shared" si="12"/>
        <v>1497222.2222222215</v>
      </c>
      <c r="AD55" s="118"/>
      <c r="AE55" s="118"/>
      <c r="AF55" s="118"/>
    </row>
    <row r="56" spans="1:32" s="14" customFormat="1" x14ac:dyDescent="0.25">
      <c r="A56" s="35">
        <f t="shared" ca="1" si="2"/>
        <v>18399.302222222221</v>
      </c>
      <c r="B56" s="26">
        <v>28</v>
      </c>
      <c r="C56" s="122">
        <f t="shared" ca="1" si="10"/>
        <v>45268</v>
      </c>
      <c r="D56" s="44">
        <f t="shared" ca="1" si="3"/>
        <v>30</v>
      </c>
      <c r="E56" s="29">
        <f t="shared" ca="1" si="4"/>
        <v>18399.302222222221</v>
      </c>
      <c r="F56" s="102">
        <f t="shared" si="5"/>
        <v>9722.2222222222226</v>
      </c>
      <c r="G56" s="46">
        <f ca="1">ROUND(($E$5-SUM($F$29:F55))*$F$10/360*D56,2)</f>
        <v>8677.08</v>
      </c>
      <c r="H56" s="31">
        <v>0</v>
      </c>
      <c r="I56" s="47">
        <f t="shared" si="6"/>
        <v>0</v>
      </c>
      <c r="J56" s="32">
        <v>0</v>
      </c>
      <c r="K56" s="123">
        <f t="shared" si="7"/>
        <v>0</v>
      </c>
      <c r="L56" s="124"/>
      <c r="M56" s="124"/>
      <c r="N56" s="124"/>
      <c r="O56" s="124"/>
      <c r="P56" s="135">
        <f t="shared" ca="1" si="8"/>
        <v>0</v>
      </c>
      <c r="Q56" s="114">
        <f t="shared" ca="1" si="9"/>
        <v>0</v>
      </c>
      <c r="R56" s="124"/>
      <c r="S56" s="124"/>
      <c r="T56" s="30" t="s">
        <v>38</v>
      </c>
      <c r="U56" s="33" t="s">
        <v>38</v>
      </c>
      <c r="V56" s="125">
        <f t="shared" si="11"/>
        <v>1477777.7777777771</v>
      </c>
      <c r="W56" s="118"/>
      <c r="X56" s="118"/>
      <c r="Y56" s="120"/>
      <c r="Z56" s="118"/>
      <c r="AA56" s="118"/>
      <c r="AB56" s="118"/>
      <c r="AC56" s="120">
        <f t="shared" si="12"/>
        <v>1487499.9999999993</v>
      </c>
      <c r="AD56" s="118"/>
      <c r="AE56" s="118"/>
      <c r="AF56" s="118"/>
    </row>
    <row r="57" spans="1:32" s="14" customFormat="1" x14ac:dyDescent="0.25">
      <c r="A57" s="35">
        <f t="shared" ca="1" si="2"/>
        <v>18629.94222222222</v>
      </c>
      <c r="B57" s="26">
        <v>29</v>
      </c>
      <c r="C57" s="122">
        <f t="shared" ca="1" si="10"/>
        <v>45299</v>
      </c>
      <c r="D57" s="44">
        <f t="shared" ca="1" si="3"/>
        <v>31</v>
      </c>
      <c r="E57" s="29">
        <f t="shared" ca="1" si="4"/>
        <v>18629.94222222222</v>
      </c>
      <c r="F57" s="102">
        <f t="shared" si="5"/>
        <v>9722.2222222222226</v>
      </c>
      <c r="G57" s="46">
        <f ca="1">ROUND(($E$5-SUM($F$29:F56))*$F$10/360*D57,2)</f>
        <v>8907.7199999999993</v>
      </c>
      <c r="H57" s="31">
        <v>0</v>
      </c>
      <c r="I57" s="47">
        <f t="shared" si="6"/>
        <v>0</v>
      </c>
      <c r="J57" s="32">
        <v>0</v>
      </c>
      <c r="K57" s="123">
        <f t="shared" si="7"/>
        <v>0</v>
      </c>
      <c r="L57" s="124"/>
      <c r="M57" s="124"/>
      <c r="N57" s="124"/>
      <c r="O57" s="124"/>
      <c r="P57" s="135">
        <f t="shared" ca="1" si="8"/>
        <v>0</v>
      </c>
      <c r="Q57" s="114">
        <f t="shared" ca="1" si="9"/>
        <v>0</v>
      </c>
      <c r="R57" s="124"/>
      <c r="S57" s="124"/>
      <c r="T57" s="30" t="s">
        <v>38</v>
      </c>
      <c r="U57" s="33" t="s">
        <v>38</v>
      </c>
      <c r="V57" s="125">
        <f t="shared" si="11"/>
        <v>1468055.5555555548</v>
      </c>
      <c r="W57" s="118"/>
      <c r="X57" s="118"/>
      <c r="Y57" s="120"/>
      <c r="Z57" s="118"/>
      <c r="AA57" s="118"/>
      <c r="AB57" s="118"/>
      <c r="AC57" s="120">
        <f t="shared" si="12"/>
        <v>1477777.7777777771</v>
      </c>
      <c r="AD57" s="118"/>
      <c r="AE57" s="118"/>
      <c r="AF57" s="118"/>
    </row>
    <row r="58" spans="1:32" s="14" customFormat="1" x14ac:dyDescent="0.25">
      <c r="A58" s="35">
        <f t="shared" ca="1" si="2"/>
        <v>18571.332222222223</v>
      </c>
      <c r="B58" s="26">
        <v>30</v>
      </c>
      <c r="C58" s="122">
        <f t="shared" ca="1" si="10"/>
        <v>45330</v>
      </c>
      <c r="D58" s="44">
        <f t="shared" ca="1" si="3"/>
        <v>31</v>
      </c>
      <c r="E58" s="29">
        <f t="shared" ca="1" si="4"/>
        <v>18571.332222222223</v>
      </c>
      <c r="F58" s="102">
        <f t="shared" si="5"/>
        <v>9722.2222222222226</v>
      </c>
      <c r="G58" s="46">
        <f ca="1">ROUND(($E$5-SUM($F$29:F57))*$F$10/360*D58,2)</f>
        <v>8849.11</v>
      </c>
      <c r="H58" s="31">
        <v>0</v>
      </c>
      <c r="I58" s="47">
        <f t="shared" si="6"/>
        <v>0</v>
      </c>
      <c r="J58" s="32">
        <v>0</v>
      </c>
      <c r="K58" s="123">
        <f t="shared" si="7"/>
        <v>0</v>
      </c>
      <c r="L58" s="124"/>
      <c r="M58" s="124"/>
      <c r="N58" s="124"/>
      <c r="O58" s="124"/>
      <c r="P58" s="135">
        <f t="shared" ca="1" si="8"/>
        <v>0</v>
      </c>
      <c r="Q58" s="114">
        <f t="shared" ca="1" si="9"/>
        <v>0</v>
      </c>
      <c r="R58" s="124"/>
      <c r="S58" s="124"/>
      <c r="T58" s="30" t="s">
        <v>38</v>
      </c>
      <c r="U58" s="33" t="s">
        <v>38</v>
      </c>
      <c r="V58" s="125">
        <f t="shared" si="11"/>
        <v>1458333.3333333326</v>
      </c>
      <c r="W58" s="118"/>
      <c r="X58" s="118"/>
      <c r="Y58" s="120"/>
      <c r="Z58" s="118"/>
      <c r="AA58" s="118"/>
      <c r="AB58" s="118"/>
      <c r="AC58" s="120">
        <f t="shared" si="12"/>
        <v>1468055.5555555548</v>
      </c>
      <c r="AD58" s="118"/>
      <c r="AE58" s="118"/>
      <c r="AF58" s="118"/>
    </row>
    <row r="59" spans="1:32" s="14" customFormat="1" x14ac:dyDescent="0.25">
      <c r="A59" s="35">
        <f t="shared" ca="1" si="2"/>
        <v>17945.602222222224</v>
      </c>
      <c r="B59" s="26">
        <v>31</v>
      </c>
      <c r="C59" s="122">
        <f t="shared" ca="1" si="10"/>
        <v>45359</v>
      </c>
      <c r="D59" s="44">
        <f t="shared" ca="1" si="3"/>
        <v>29</v>
      </c>
      <c r="E59" s="29">
        <f t="shared" ca="1" si="4"/>
        <v>17945.602222222224</v>
      </c>
      <c r="F59" s="102">
        <f t="shared" si="5"/>
        <v>9722.2222222222226</v>
      </c>
      <c r="G59" s="46">
        <f ca="1">ROUND(($E$5-SUM($F$29:F58))*$F$10/360*D59,2)</f>
        <v>8223.3799999999992</v>
      </c>
      <c r="H59" s="31">
        <v>0</v>
      </c>
      <c r="I59" s="47">
        <f t="shared" si="6"/>
        <v>0</v>
      </c>
      <c r="J59" s="32">
        <v>0</v>
      </c>
      <c r="K59" s="123">
        <f t="shared" si="7"/>
        <v>0</v>
      </c>
      <c r="L59" s="124"/>
      <c r="M59" s="124"/>
      <c r="N59" s="124"/>
      <c r="O59" s="124"/>
      <c r="P59" s="135">
        <f t="shared" ca="1" si="8"/>
        <v>0</v>
      </c>
      <c r="Q59" s="114">
        <f t="shared" ca="1" si="9"/>
        <v>0</v>
      </c>
      <c r="R59" s="124"/>
      <c r="S59" s="124"/>
      <c r="T59" s="30" t="s">
        <v>38</v>
      </c>
      <c r="U59" s="33" t="s">
        <v>38</v>
      </c>
      <c r="V59" s="125">
        <f t="shared" si="11"/>
        <v>1448611.1111111103</v>
      </c>
      <c r="W59" s="118"/>
      <c r="X59" s="118"/>
      <c r="Y59" s="120"/>
      <c r="Z59" s="118"/>
      <c r="AA59" s="118"/>
      <c r="AB59" s="118"/>
      <c r="AC59" s="120">
        <f t="shared" si="12"/>
        <v>1458333.3333333326</v>
      </c>
      <c r="AD59" s="118"/>
      <c r="AE59" s="118"/>
      <c r="AF59" s="118"/>
    </row>
    <row r="60" spans="1:32" s="14" customFormat="1" x14ac:dyDescent="0.25">
      <c r="A60" s="35">
        <f t="shared" ca="1" si="2"/>
        <v>18454.132222222222</v>
      </c>
      <c r="B60" s="26">
        <v>32</v>
      </c>
      <c r="C60" s="122">
        <f t="shared" ca="1" si="10"/>
        <v>45390</v>
      </c>
      <c r="D60" s="44">
        <f t="shared" ca="1" si="3"/>
        <v>31</v>
      </c>
      <c r="E60" s="29">
        <f t="shared" ca="1" si="4"/>
        <v>18454.132222222222</v>
      </c>
      <c r="F60" s="102">
        <f t="shared" si="5"/>
        <v>9722.2222222222226</v>
      </c>
      <c r="G60" s="46">
        <f ca="1">ROUND(($E$5-SUM($F$29:F59))*$F$10/360*D60,2)</f>
        <v>8731.91</v>
      </c>
      <c r="H60" s="31">
        <v>0</v>
      </c>
      <c r="I60" s="47">
        <f t="shared" si="6"/>
        <v>0</v>
      </c>
      <c r="J60" s="32">
        <v>0</v>
      </c>
      <c r="K60" s="123">
        <f t="shared" si="7"/>
        <v>0</v>
      </c>
      <c r="L60" s="124"/>
      <c r="M60" s="124"/>
      <c r="N60" s="124"/>
      <c r="O60" s="124"/>
      <c r="P60" s="135">
        <f t="shared" ca="1" si="8"/>
        <v>0</v>
      </c>
      <c r="Q60" s="114">
        <f t="shared" ca="1" si="9"/>
        <v>0</v>
      </c>
      <c r="R60" s="124"/>
      <c r="S60" s="124"/>
      <c r="T60" s="30" t="s">
        <v>38</v>
      </c>
      <c r="U60" s="33" t="s">
        <v>38</v>
      </c>
      <c r="V60" s="125">
        <f t="shared" si="11"/>
        <v>1438888.8888888881</v>
      </c>
      <c r="W60" s="118"/>
      <c r="X60" s="118"/>
      <c r="Y60" s="120"/>
      <c r="Z60" s="118"/>
      <c r="AA60" s="118"/>
      <c r="AB60" s="118"/>
      <c r="AC60" s="120">
        <f t="shared" si="12"/>
        <v>1448611.1111111103</v>
      </c>
      <c r="AD60" s="118"/>
      <c r="AE60" s="118"/>
      <c r="AF60" s="118"/>
    </row>
    <row r="61" spans="1:32" s="14" customFormat="1" x14ac:dyDescent="0.25">
      <c r="A61" s="35">
        <f t="shared" ca="1" si="2"/>
        <v>18115.742222222223</v>
      </c>
      <c r="B61" s="26">
        <v>33</v>
      </c>
      <c r="C61" s="122">
        <f t="shared" ca="1" si="10"/>
        <v>45420</v>
      </c>
      <c r="D61" s="44">
        <f t="shared" ca="1" si="3"/>
        <v>30</v>
      </c>
      <c r="E61" s="29">
        <f t="shared" ca="1" si="4"/>
        <v>18115.742222222223</v>
      </c>
      <c r="F61" s="102">
        <f t="shared" ref="F61:F92" si="13">IF(B61&lt;$F$9,0,IF(B61&gt;$F$8,0,IF(B61&gt;=$F$9,$E$5/($F$8-$F$9+1),0)))</f>
        <v>9722.2222222222226</v>
      </c>
      <c r="G61" s="46">
        <f ca="1">ROUND(($E$5-SUM($F$29:F60))*$F$10/360*D61,2)</f>
        <v>8393.52</v>
      </c>
      <c r="H61" s="31">
        <v>0</v>
      </c>
      <c r="I61" s="47">
        <f t="shared" ref="I61:I92" si="14">IF(B61&lt;$F$8,$E$5*$L$6/100,IF(AND((B61=$F$8),DAY(C61)&gt;=1,DAY(C61)&lt;31),2*$E$5*$L$6/100,IF(B61=$F$8,$E$5*$L$6/100,0)))</f>
        <v>0</v>
      </c>
      <c r="J61" s="32">
        <v>0</v>
      </c>
      <c r="K61" s="123">
        <f t="shared" ref="K61:K92" si="15">IF(B61&gt;=$F$8,0,IF(MOD(B61,12),0,$L$8))</f>
        <v>0</v>
      </c>
      <c r="L61" s="124"/>
      <c r="M61" s="124"/>
      <c r="N61" s="124"/>
      <c r="O61" s="124"/>
      <c r="P61" s="135">
        <f t="shared" ca="1" si="8"/>
        <v>0</v>
      </c>
      <c r="Q61" s="114">
        <f t="shared" ca="1" si="9"/>
        <v>0</v>
      </c>
      <c r="R61" s="124"/>
      <c r="S61" s="124"/>
      <c r="T61" s="30" t="s">
        <v>38</v>
      </c>
      <c r="U61" s="33" t="s">
        <v>38</v>
      </c>
      <c r="V61" s="125">
        <f t="shared" si="11"/>
        <v>1429166.6666666658</v>
      </c>
      <c r="W61" s="118"/>
      <c r="X61" s="118"/>
      <c r="Y61" s="120"/>
      <c r="Z61" s="118"/>
      <c r="AA61" s="118"/>
      <c r="AB61" s="118"/>
      <c r="AC61" s="120">
        <f t="shared" si="12"/>
        <v>1438888.8888888881</v>
      </c>
      <c r="AD61" s="118"/>
      <c r="AE61" s="118"/>
      <c r="AF61" s="118"/>
    </row>
    <row r="62" spans="1:32" s="14" customFormat="1" x14ac:dyDescent="0.25">
      <c r="A62" s="35">
        <f t="shared" ca="1" si="2"/>
        <v>18336.922222222223</v>
      </c>
      <c r="B62" s="26">
        <v>34</v>
      </c>
      <c r="C62" s="122">
        <f t="shared" ref="C62:C93" ca="1" si="16">IF(B62&lt;$F$8,DATE(YEAR($F$11),MONTH($C$29)+B61,DAY($F$11)),$F$12)</f>
        <v>45451</v>
      </c>
      <c r="D62" s="44">
        <f t="shared" ca="1" si="3"/>
        <v>31</v>
      </c>
      <c r="E62" s="29">
        <f t="shared" ca="1" si="4"/>
        <v>18336.922222222223</v>
      </c>
      <c r="F62" s="102">
        <f t="shared" si="13"/>
        <v>9722.2222222222226</v>
      </c>
      <c r="G62" s="46">
        <f ca="1">ROUND(($E$5-SUM($F$29:F61))*$F$10/360*D62,2)</f>
        <v>8614.7000000000007</v>
      </c>
      <c r="H62" s="31">
        <v>0</v>
      </c>
      <c r="I62" s="47">
        <f t="shared" si="14"/>
        <v>0</v>
      </c>
      <c r="J62" s="32">
        <v>0</v>
      </c>
      <c r="K62" s="123">
        <f t="shared" si="15"/>
        <v>0</v>
      </c>
      <c r="L62" s="124"/>
      <c r="M62" s="124"/>
      <c r="N62" s="124"/>
      <c r="O62" s="124"/>
      <c r="P62" s="135">
        <f t="shared" ca="1" si="8"/>
        <v>0</v>
      </c>
      <c r="Q62" s="114">
        <f t="shared" ca="1" si="9"/>
        <v>0</v>
      </c>
      <c r="R62" s="124"/>
      <c r="S62" s="124"/>
      <c r="T62" s="30" t="s">
        <v>38</v>
      </c>
      <c r="U62" s="33" t="s">
        <v>38</v>
      </c>
      <c r="V62" s="125">
        <f t="shared" si="11"/>
        <v>1419444.4444444436</v>
      </c>
      <c r="W62" s="118"/>
      <c r="X62" s="118"/>
      <c r="Y62" s="120"/>
      <c r="Z62" s="118"/>
      <c r="AA62" s="118"/>
      <c r="AB62" s="118"/>
      <c r="AC62" s="120">
        <f t="shared" si="12"/>
        <v>1429166.6666666658</v>
      </c>
      <c r="AD62" s="118"/>
      <c r="AE62" s="118"/>
      <c r="AF62" s="118"/>
    </row>
    <row r="63" spans="1:32" s="14" customFormat="1" x14ac:dyDescent="0.25">
      <c r="A63" s="35">
        <f t="shared" ca="1" si="2"/>
        <v>18002.312222222223</v>
      </c>
      <c r="B63" s="26">
        <v>35</v>
      </c>
      <c r="C63" s="122">
        <f t="shared" ca="1" si="16"/>
        <v>45481</v>
      </c>
      <c r="D63" s="44">
        <f t="shared" ca="1" si="3"/>
        <v>30</v>
      </c>
      <c r="E63" s="29">
        <f t="shared" ca="1" si="4"/>
        <v>18002.312222222223</v>
      </c>
      <c r="F63" s="102">
        <f t="shared" si="13"/>
        <v>9722.2222222222226</v>
      </c>
      <c r="G63" s="46">
        <f ca="1">ROUND(($E$5-SUM($F$29:F62))*$F$10/360*D63,2)</f>
        <v>8280.09</v>
      </c>
      <c r="H63" s="31">
        <v>0</v>
      </c>
      <c r="I63" s="47">
        <f t="shared" si="14"/>
        <v>0</v>
      </c>
      <c r="J63" s="32">
        <v>0</v>
      </c>
      <c r="K63" s="123">
        <f t="shared" si="15"/>
        <v>0</v>
      </c>
      <c r="L63" s="124"/>
      <c r="M63" s="124"/>
      <c r="N63" s="124"/>
      <c r="O63" s="124"/>
      <c r="P63" s="135">
        <f t="shared" ca="1" si="8"/>
        <v>0</v>
      </c>
      <c r="Q63" s="114">
        <f t="shared" ca="1" si="9"/>
        <v>0</v>
      </c>
      <c r="R63" s="124"/>
      <c r="S63" s="124"/>
      <c r="T63" s="30" t="s">
        <v>38</v>
      </c>
      <c r="U63" s="33" t="s">
        <v>38</v>
      </c>
      <c r="V63" s="125">
        <f t="shared" si="11"/>
        <v>1409722.2222222213</v>
      </c>
      <c r="W63" s="118"/>
      <c r="X63" s="118"/>
      <c r="Y63" s="120"/>
      <c r="Z63" s="118"/>
      <c r="AA63" s="118"/>
      <c r="AB63" s="118"/>
      <c r="AC63" s="120">
        <f t="shared" si="12"/>
        <v>1419444.4444444436</v>
      </c>
      <c r="AD63" s="118"/>
      <c r="AE63" s="118"/>
      <c r="AF63" s="118"/>
    </row>
    <row r="64" spans="1:32" s="14" customFormat="1" x14ac:dyDescent="0.25">
      <c r="A64" s="35">
        <f t="shared" ca="1" si="2"/>
        <v>29962.712222222221</v>
      </c>
      <c r="B64" s="26">
        <v>36</v>
      </c>
      <c r="C64" s="122">
        <f t="shared" ca="1" si="16"/>
        <v>45512</v>
      </c>
      <c r="D64" s="44">
        <f t="shared" ca="1" si="3"/>
        <v>31</v>
      </c>
      <c r="E64" s="29">
        <f t="shared" ca="1" si="4"/>
        <v>29962.712222222221</v>
      </c>
      <c r="F64" s="102">
        <f t="shared" si="13"/>
        <v>9722.2222222222226</v>
      </c>
      <c r="G64" s="46">
        <f ca="1">ROUND(($E$5-SUM($F$29:F63))*$F$10/360*D64,2)</f>
        <v>8497.49</v>
      </c>
      <c r="H64" s="31">
        <v>0</v>
      </c>
      <c r="I64" s="47">
        <f t="shared" si="14"/>
        <v>0</v>
      </c>
      <c r="J64" s="32">
        <v>0</v>
      </c>
      <c r="K64" s="123">
        <f t="shared" si="15"/>
        <v>1000</v>
      </c>
      <c r="L64" s="124"/>
      <c r="M64" s="124"/>
      <c r="N64" s="124"/>
      <c r="O64" s="124"/>
      <c r="P64" s="135">
        <f t="shared" ca="1" si="8"/>
        <v>5500</v>
      </c>
      <c r="Q64" s="114">
        <f t="shared" ca="1" si="9"/>
        <v>5242.9999999999973</v>
      </c>
      <c r="R64" s="124"/>
      <c r="S64" s="124"/>
      <c r="T64" s="30" t="s">
        <v>38</v>
      </c>
      <c r="U64" s="33" t="s">
        <v>38</v>
      </c>
      <c r="V64" s="125">
        <f t="shared" si="11"/>
        <v>1399999.9999999991</v>
      </c>
      <c r="W64" s="118"/>
      <c r="X64" s="118"/>
      <c r="Y64" s="120"/>
      <c r="Z64" s="118"/>
      <c r="AA64" s="118"/>
      <c r="AB64" s="118"/>
      <c r="AC64" s="120">
        <f t="shared" si="12"/>
        <v>1409722.2222222213</v>
      </c>
      <c r="AD64" s="118"/>
      <c r="AE64" s="118"/>
      <c r="AF64" s="118"/>
    </row>
    <row r="65" spans="1:32" s="14" customFormat="1" x14ac:dyDescent="0.25">
      <c r="A65" s="35">
        <f t="shared" ca="1" si="2"/>
        <v>18161.112222222222</v>
      </c>
      <c r="B65" s="26">
        <v>37</v>
      </c>
      <c r="C65" s="122">
        <f t="shared" ca="1" si="16"/>
        <v>45543</v>
      </c>
      <c r="D65" s="44">
        <f t="shared" ca="1" si="3"/>
        <v>31</v>
      </c>
      <c r="E65" s="29">
        <f t="shared" ca="1" si="4"/>
        <v>18161.112222222222</v>
      </c>
      <c r="F65" s="102">
        <f t="shared" si="13"/>
        <v>9722.2222222222226</v>
      </c>
      <c r="G65" s="46">
        <f ca="1">ROUND(($E$5-SUM($F$29:F64))*$F$10/360*D65,2)</f>
        <v>8438.89</v>
      </c>
      <c r="H65" s="31">
        <v>0</v>
      </c>
      <c r="I65" s="47">
        <f t="shared" si="14"/>
        <v>0</v>
      </c>
      <c r="J65" s="32">
        <v>0</v>
      </c>
      <c r="K65" s="123">
        <f t="shared" si="15"/>
        <v>0</v>
      </c>
      <c r="L65" s="124"/>
      <c r="M65" s="124"/>
      <c r="N65" s="124"/>
      <c r="O65" s="124"/>
      <c r="P65" s="135">
        <f t="shared" ca="1" si="8"/>
        <v>0</v>
      </c>
      <c r="Q65" s="114">
        <f t="shared" ca="1" si="9"/>
        <v>0</v>
      </c>
      <c r="R65" s="124"/>
      <c r="S65" s="124"/>
      <c r="T65" s="30" t="s">
        <v>38</v>
      </c>
      <c r="U65" s="33" t="s">
        <v>38</v>
      </c>
      <c r="V65" s="125">
        <f t="shared" si="11"/>
        <v>1390277.7777777768</v>
      </c>
      <c r="W65" s="118"/>
      <c r="X65" s="118"/>
      <c r="Y65" s="120"/>
      <c r="Z65" s="118"/>
      <c r="AA65" s="118"/>
      <c r="AB65" s="118"/>
      <c r="AC65" s="120">
        <f t="shared" si="12"/>
        <v>1399999.9999999991</v>
      </c>
      <c r="AD65" s="118"/>
      <c r="AE65" s="118"/>
      <c r="AF65" s="118"/>
    </row>
    <row r="66" spans="1:32" s="14" customFormat="1" x14ac:dyDescent="0.25">
      <c r="A66" s="35">
        <f t="shared" ca="1" si="2"/>
        <v>17832.172222222223</v>
      </c>
      <c r="B66" s="26">
        <v>38</v>
      </c>
      <c r="C66" s="122">
        <f t="shared" ca="1" si="16"/>
        <v>45573</v>
      </c>
      <c r="D66" s="44">
        <f t="shared" ca="1" si="3"/>
        <v>30</v>
      </c>
      <c r="E66" s="29">
        <f t="shared" ca="1" si="4"/>
        <v>17832.172222222223</v>
      </c>
      <c r="F66" s="102">
        <f t="shared" si="13"/>
        <v>9722.2222222222226</v>
      </c>
      <c r="G66" s="46">
        <f ca="1">ROUND(($E$5-SUM($F$29:F65))*$F$10/360*D66,2)</f>
        <v>8109.95</v>
      </c>
      <c r="H66" s="31">
        <v>0</v>
      </c>
      <c r="I66" s="47">
        <f t="shared" si="14"/>
        <v>0</v>
      </c>
      <c r="J66" s="32">
        <v>0</v>
      </c>
      <c r="K66" s="123">
        <f t="shared" si="15"/>
        <v>0</v>
      </c>
      <c r="L66" s="124"/>
      <c r="M66" s="124"/>
      <c r="N66" s="124"/>
      <c r="O66" s="124"/>
      <c r="P66" s="135">
        <f t="shared" ca="1" si="8"/>
        <v>0</v>
      </c>
      <c r="Q66" s="114">
        <f t="shared" ca="1" si="9"/>
        <v>0</v>
      </c>
      <c r="R66" s="124"/>
      <c r="S66" s="124"/>
      <c r="T66" s="30" t="s">
        <v>38</v>
      </c>
      <c r="U66" s="33" t="s">
        <v>38</v>
      </c>
      <c r="V66" s="125">
        <f t="shared" si="11"/>
        <v>1380555.5555555546</v>
      </c>
      <c r="W66" s="118"/>
      <c r="X66" s="118"/>
      <c r="Y66" s="120"/>
      <c r="Z66" s="118"/>
      <c r="AA66" s="118"/>
      <c r="AB66" s="118"/>
      <c r="AC66" s="120">
        <f t="shared" si="12"/>
        <v>1390277.7777777768</v>
      </c>
      <c r="AD66" s="118"/>
      <c r="AE66" s="118"/>
      <c r="AF66" s="118"/>
    </row>
    <row r="67" spans="1:32" s="14" customFormat="1" x14ac:dyDescent="0.25">
      <c r="A67" s="35">
        <f t="shared" ca="1" si="2"/>
        <v>18043.902222222223</v>
      </c>
      <c r="B67" s="26">
        <v>39</v>
      </c>
      <c r="C67" s="122">
        <f t="shared" ca="1" si="16"/>
        <v>45604</v>
      </c>
      <c r="D67" s="44">
        <f t="shared" ca="1" si="3"/>
        <v>31</v>
      </c>
      <c r="E67" s="29">
        <f t="shared" ca="1" si="4"/>
        <v>18043.902222222223</v>
      </c>
      <c r="F67" s="102">
        <f t="shared" si="13"/>
        <v>9722.2222222222226</v>
      </c>
      <c r="G67" s="46">
        <f ca="1">ROUND(($E$5-SUM($F$29:F66))*$F$10/360*D67,2)</f>
        <v>8321.68</v>
      </c>
      <c r="H67" s="31">
        <v>0</v>
      </c>
      <c r="I67" s="47">
        <f t="shared" si="14"/>
        <v>0</v>
      </c>
      <c r="J67" s="32">
        <v>0</v>
      </c>
      <c r="K67" s="123">
        <f t="shared" si="15"/>
        <v>0</v>
      </c>
      <c r="L67" s="124"/>
      <c r="M67" s="124"/>
      <c r="N67" s="124"/>
      <c r="O67" s="124"/>
      <c r="P67" s="135">
        <f t="shared" ca="1" si="8"/>
        <v>0</v>
      </c>
      <c r="Q67" s="114">
        <f t="shared" ca="1" si="9"/>
        <v>0</v>
      </c>
      <c r="R67" s="124"/>
      <c r="S67" s="124"/>
      <c r="T67" s="30" t="s">
        <v>38</v>
      </c>
      <c r="U67" s="33" t="s">
        <v>38</v>
      </c>
      <c r="V67" s="125">
        <f t="shared" si="11"/>
        <v>1370833.3333333323</v>
      </c>
      <c r="W67" s="118"/>
      <c r="X67" s="118"/>
      <c r="Y67" s="120"/>
      <c r="Z67" s="118"/>
      <c r="AA67" s="118"/>
      <c r="AB67" s="118"/>
      <c r="AC67" s="120">
        <f t="shared" si="12"/>
        <v>1380555.5555555546</v>
      </c>
      <c r="AD67" s="118"/>
      <c r="AE67" s="118"/>
      <c r="AF67" s="118"/>
    </row>
    <row r="68" spans="1:32" s="14" customFormat="1" x14ac:dyDescent="0.25">
      <c r="A68" s="35">
        <f t="shared" ca="1" si="2"/>
        <v>17718.752222222221</v>
      </c>
      <c r="B68" s="26">
        <v>40</v>
      </c>
      <c r="C68" s="122">
        <f t="shared" ca="1" si="16"/>
        <v>45634</v>
      </c>
      <c r="D68" s="44">
        <f t="shared" ca="1" si="3"/>
        <v>30</v>
      </c>
      <c r="E68" s="29">
        <f t="shared" ca="1" si="4"/>
        <v>17718.752222222221</v>
      </c>
      <c r="F68" s="102">
        <f t="shared" si="13"/>
        <v>9722.2222222222226</v>
      </c>
      <c r="G68" s="46">
        <f ca="1">ROUND(($E$5-SUM($F$29:F67))*$F$10/360*D68,2)</f>
        <v>7996.53</v>
      </c>
      <c r="H68" s="31">
        <v>0</v>
      </c>
      <c r="I68" s="47">
        <f t="shared" si="14"/>
        <v>0</v>
      </c>
      <c r="J68" s="32">
        <v>0</v>
      </c>
      <c r="K68" s="123">
        <f t="shared" si="15"/>
        <v>0</v>
      </c>
      <c r="L68" s="124"/>
      <c r="M68" s="124"/>
      <c r="N68" s="124"/>
      <c r="O68" s="124"/>
      <c r="P68" s="135">
        <f t="shared" ca="1" si="8"/>
        <v>0</v>
      </c>
      <c r="Q68" s="114">
        <f t="shared" ca="1" si="9"/>
        <v>0</v>
      </c>
      <c r="R68" s="124"/>
      <c r="S68" s="124"/>
      <c r="T68" s="30" t="s">
        <v>38</v>
      </c>
      <c r="U68" s="33" t="s">
        <v>38</v>
      </c>
      <c r="V68" s="125">
        <f t="shared" si="11"/>
        <v>1361111.1111111101</v>
      </c>
      <c r="W68" s="118"/>
      <c r="X68" s="118"/>
      <c r="Y68" s="120"/>
      <c r="Z68" s="118"/>
      <c r="AA68" s="118"/>
      <c r="AB68" s="118"/>
      <c r="AC68" s="120">
        <f t="shared" si="12"/>
        <v>1370833.3333333323</v>
      </c>
      <c r="AD68" s="118"/>
      <c r="AE68" s="118"/>
      <c r="AF68" s="118"/>
    </row>
    <row r="69" spans="1:32" s="14" customFormat="1" x14ac:dyDescent="0.25">
      <c r="A69" s="35">
        <f t="shared" ca="1" si="2"/>
        <v>17926.702222222222</v>
      </c>
      <c r="B69" s="26">
        <v>41</v>
      </c>
      <c r="C69" s="122">
        <f t="shared" ca="1" si="16"/>
        <v>45665</v>
      </c>
      <c r="D69" s="44">
        <f t="shared" ca="1" si="3"/>
        <v>31</v>
      </c>
      <c r="E69" s="29">
        <f t="shared" ca="1" si="4"/>
        <v>17926.702222222222</v>
      </c>
      <c r="F69" s="102">
        <f t="shared" si="13"/>
        <v>9722.2222222222226</v>
      </c>
      <c r="G69" s="46">
        <f ca="1">ROUND(($E$5-SUM($F$29:F68))*$F$10/360*D69,2)</f>
        <v>8204.48</v>
      </c>
      <c r="H69" s="31">
        <v>0</v>
      </c>
      <c r="I69" s="47">
        <f t="shared" si="14"/>
        <v>0</v>
      </c>
      <c r="J69" s="32">
        <v>0</v>
      </c>
      <c r="K69" s="123">
        <f t="shared" si="15"/>
        <v>0</v>
      </c>
      <c r="L69" s="124"/>
      <c r="M69" s="124"/>
      <c r="N69" s="124"/>
      <c r="O69" s="124"/>
      <c r="P69" s="135">
        <f t="shared" ca="1" si="8"/>
        <v>0</v>
      </c>
      <c r="Q69" s="114">
        <f t="shared" ca="1" si="9"/>
        <v>0</v>
      </c>
      <c r="R69" s="124"/>
      <c r="S69" s="124"/>
      <c r="T69" s="30" t="s">
        <v>38</v>
      </c>
      <c r="U69" s="33" t="s">
        <v>38</v>
      </c>
      <c r="V69" s="125">
        <f t="shared" si="11"/>
        <v>1351388.8888888878</v>
      </c>
      <c r="W69" s="118"/>
      <c r="X69" s="118"/>
      <c r="Y69" s="120"/>
      <c r="Z69" s="118"/>
      <c r="AA69" s="118"/>
      <c r="AB69" s="118"/>
      <c r="AC69" s="120">
        <f t="shared" si="12"/>
        <v>1361111.1111111101</v>
      </c>
      <c r="AD69" s="118"/>
      <c r="AE69" s="118"/>
      <c r="AF69" s="118"/>
    </row>
    <row r="70" spans="1:32" s="14" customFormat="1" x14ac:dyDescent="0.25">
      <c r="A70" s="35">
        <f t="shared" ca="1" si="2"/>
        <v>17868.092222222222</v>
      </c>
      <c r="B70" s="26">
        <v>42</v>
      </c>
      <c r="C70" s="122">
        <f t="shared" ca="1" si="16"/>
        <v>45696</v>
      </c>
      <c r="D70" s="44">
        <f t="shared" ca="1" si="3"/>
        <v>31</v>
      </c>
      <c r="E70" s="29">
        <f t="shared" ca="1" si="4"/>
        <v>17868.092222222222</v>
      </c>
      <c r="F70" s="102">
        <f t="shared" si="13"/>
        <v>9722.2222222222226</v>
      </c>
      <c r="G70" s="46">
        <f ca="1">ROUND(($E$5-SUM($F$29:F69))*$F$10/360*D70,2)</f>
        <v>8145.87</v>
      </c>
      <c r="H70" s="31">
        <v>0</v>
      </c>
      <c r="I70" s="47">
        <f t="shared" si="14"/>
        <v>0</v>
      </c>
      <c r="J70" s="32">
        <v>0</v>
      </c>
      <c r="K70" s="123">
        <f t="shared" si="15"/>
        <v>0</v>
      </c>
      <c r="L70" s="124"/>
      <c r="M70" s="124"/>
      <c r="N70" s="124"/>
      <c r="O70" s="124"/>
      <c r="P70" s="135">
        <f t="shared" ca="1" si="8"/>
        <v>0</v>
      </c>
      <c r="Q70" s="114">
        <f t="shared" ca="1" si="9"/>
        <v>0</v>
      </c>
      <c r="R70" s="124"/>
      <c r="S70" s="124"/>
      <c r="T70" s="30" t="s">
        <v>38</v>
      </c>
      <c r="U70" s="33" t="s">
        <v>38</v>
      </c>
      <c r="V70" s="125">
        <f t="shared" si="11"/>
        <v>1341666.6666666656</v>
      </c>
      <c r="W70" s="118"/>
      <c r="X70" s="118"/>
      <c r="Y70" s="120"/>
      <c r="Z70" s="118"/>
      <c r="AA70" s="118"/>
      <c r="AB70" s="118"/>
      <c r="AC70" s="120">
        <f t="shared" si="12"/>
        <v>1351388.8888888878</v>
      </c>
      <c r="AD70" s="118"/>
      <c r="AE70" s="118"/>
      <c r="AF70" s="118"/>
    </row>
    <row r="71" spans="1:32" s="14" customFormat="1" x14ac:dyDescent="0.25">
      <c r="A71" s="35">
        <f t="shared" ca="1" si="2"/>
        <v>17026.852222222224</v>
      </c>
      <c r="B71" s="26">
        <v>43</v>
      </c>
      <c r="C71" s="122">
        <f t="shared" ca="1" si="16"/>
        <v>45724</v>
      </c>
      <c r="D71" s="44">
        <f t="shared" ca="1" si="3"/>
        <v>28</v>
      </c>
      <c r="E71" s="29">
        <f t="shared" ca="1" si="4"/>
        <v>17026.852222222224</v>
      </c>
      <c r="F71" s="102">
        <f t="shared" si="13"/>
        <v>9722.2222222222226</v>
      </c>
      <c r="G71" s="46">
        <f ca="1">ROUND(($E$5-SUM($F$29:F70))*$F$10/360*D71,2)</f>
        <v>7304.63</v>
      </c>
      <c r="H71" s="31">
        <v>0</v>
      </c>
      <c r="I71" s="47">
        <f t="shared" si="14"/>
        <v>0</v>
      </c>
      <c r="J71" s="32">
        <v>0</v>
      </c>
      <c r="K71" s="123">
        <f t="shared" si="15"/>
        <v>0</v>
      </c>
      <c r="L71" s="124"/>
      <c r="M71" s="124"/>
      <c r="N71" s="124"/>
      <c r="O71" s="124"/>
      <c r="P71" s="135">
        <f t="shared" ca="1" si="8"/>
        <v>0</v>
      </c>
      <c r="Q71" s="114">
        <f t="shared" ca="1" si="9"/>
        <v>0</v>
      </c>
      <c r="R71" s="124"/>
      <c r="S71" s="124"/>
      <c r="T71" s="30" t="s">
        <v>38</v>
      </c>
      <c r="U71" s="33" t="s">
        <v>38</v>
      </c>
      <c r="V71" s="125">
        <f t="shared" si="11"/>
        <v>1331944.4444444433</v>
      </c>
      <c r="W71" s="118"/>
      <c r="X71" s="118"/>
      <c r="Y71" s="120"/>
      <c r="Z71" s="118"/>
      <c r="AA71" s="118"/>
      <c r="AB71" s="118"/>
      <c r="AC71" s="120">
        <f t="shared" si="12"/>
        <v>1341666.6666666656</v>
      </c>
      <c r="AD71" s="118"/>
      <c r="AE71" s="118"/>
      <c r="AF71" s="118"/>
    </row>
    <row r="72" spans="1:32" s="14" customFormat="1" x14ac:dyDescent="0.25">
      <c r="A72" s="35">
        <f t="shared" ca="1" si="2"/>
        <v>17750.892222222225</v>
      </c>
      <c r="B72" s="26">
        <v>44</v>
      </c>
      <c r="C72" s="122">
        <f t="shared" ca="1" si="16"/>
        <v>45755</v>
      </c>
      <c r="D72" s="44">
        <f t="shared" ca="1" si="3"/>
        <v>31</v>
      </c>
      <c r="E72" s="29">
        <f t="shared" ca="1" si="4"/>
        <v>17750.892222222225</v>
      </c>
      <c r="F72" s="102">
        <f t="shared" si="13"/>
        <v>9722.2222222222226</v>
      </c>
      <c r="G72" s="46">
        <f ca="1">ROUND(($E$5-SUM($F$29:F71))*$F$10/360*D72,2)</f>
        <v>8028.67</v>
      </c>
      <c r="H72" s="31">
        <v>0</v>
      </c>
      <c r="I72" s="47">
        <f t="shared" si="14"/>
        <v>0</v>
      </c>
      <c r="J72" s="32">
        <v>0</v>
      </c>
      <c r="K72" s="123">
        <f t="shared" si="15"/>
        <v>0</v>
      </c>
      <c r="L72" s="124"/>
      <c r="M72" s="124"/>
      <c r="N72" s="124"/>
      <c r="O72" s="124"/>
      <c r="P72" s="135">
        <f t="shared" ca="1" si="8"/>
        <v>0</v>
      </c>
      <c r="Q72" s="114">
        <f t="shared" ca="1" si="9"/>
        <v>0</v>
      </c>
      <c r="R72" s="124"/>
      <c r="S72" s="124"/>
      <c r="T72" s="30" t="s">
        <v>38</v>
      </c>
      <c r="U72" s="33" t="s">
        <v>38</v>
      </c>
      <c r="V72" s="125">
        <f t="shared" si="11"/>
        <v>1322222.2222222211</v>
      </c>
      <c r="W72" s="118"/>
      <c r="X72" s="118"/>
      <c r="Y72" s="120"/>
      <c r="Z72" s="118"/>
      <c r="AA72" s="118"/>
      <c r="AB72" s="118"/>
      <c r="AC72" s="120">
        <f t="shared" si="12"/>
        <v>1331944.4444444433</v>
      </c>
      <c r="AD72" s="118"/>
      <c r="AE72" s="118"/>
      <c r="AF72" s="118"/>
    </row>
    <row r="73" spans="1:32" s="14" customFormat="1" x14ac:dyDescent="0.25">
      <c r="A73" s="35">
        <f t="shared" ca="1" si="2"/>
        <v>17435.182222222222</v>
      </c>
      <c r="B73" s="26">
        <v>45</v>
      </c>
      <c r="C73" s="122">
        <f t="shared" ca="1" si="16"/>
        <v>45785</v>
      </c>
      <c r="D73" s="44">
        <f t="shared" ca="1" si="3"/>
        <v>30</v>
      </c>
      <c r="E73" s="29">
        <f t="shared" ca="1" si="4"/>
        <v>17435.182222222222</v>
      </c>
      <c r="F73" s="102">
        <f t="shared" si="13"/>
        <v>9722.2222222222226</v>
      </c>
      <c r="G73" s="46">
        <f ca="1">ROUND(($E$5-SUM($F$29:F72))*$F$10/360*D73,2)</f>
        <v>7712.96</v>
      </c>
      <c r="H73" s="31">
        <v>0</v>
      </c>
      <c r="I73" s="47">
        <f t="shared" si="14"/>
        <v>0</v>
      </c>
      <c r="J73" s="32">
        <v>0</v>
      </c>
      <c r="K73" s="123">
        <f t="shared" si="15"/>
        <v>0</v>
      </c>
      <c r="L73" s="124"/>
      <c r="M73" s="124"/>
      <c r="N73" s="124"/>
      <c r="O73" s="124"/>
      <c r="P73" s="135">
        <f t="shared" ca="1" si="8"/>
        <v>0</v>
      </c>
      <c r="Q73" s="114">
        <f t="shared" ca="1" si="9"/>
        <v>0</v>
      </c>
      <c r="R73" s="124"/>
      <c r="S73" s="124"/>
      <c r="T73" s="30" t="s">
        <v>38</v>
      </c>
      <c r="U73" s="33" t="s">
        <v>38</v>
      </c>
      <c r="V73" s="125">
        <f t="shared" si="11"/>
        <v>1312499.9999999988</v>
      </c>
      <c r="W73" s="118"/>
      <c r="X73" s="118"/>
      <c r="Y73" s="120"/>
      <c r="Z73" s="118"/>
      <c r="AA73" s="118"/>
      <c r="AB73" s="118"/>
      <c r="AC73" s="120">
        <f t="shared" si="12"/>
        <v>1322222.2222222211</v>
      </c>
      <c r="AD73" s="118"/>
      <c r="AE73" s="118"/>
      <c r="AF73" s="118"/>
    </row>
    <row r="74" spans="1:32" s="14" customFormat="1" x14ac:dyDescent="0.25">
      <c r="A74" s="35">
        <f t="shared" ca="1" si="2"/>
        <v>17633.682222222222</v>
      </c>
      <c r="B74" s="26">
        <v>46</v>
      </c>
      <c r="C74" s="122">
        <f t="shared" ca="1" si="16"/>
        <v>45816</v>
      </c>
      <c r="D74" s="44">
        <f t="shared" ca="1" si="3"/>
        <v>31</v>
      </c>
      <c r="E74" s="29">
        <f t="shared" ca="1" si="4"/>
        <v>17633.682222222222</v>
      </c>
      <c r="F74" s="102">
        <f t="shared" si="13"/>
        <v>9722.2222222222226</v>
      </c>
      <c r="G74" s="46">
        <f ca="1">ROUND(($E$5-SUM($F$29:F73))*$F$10/360*D74,2)</f>
        <v>7911.46</v>
      </c>
      <c r="H74" s="31">
        <v>0</v>
      </c>
      <c r="I74" s="47">
        <f t="shared" si="14"/>
        <v>0</v>
      </c>
      <c r="J74" s="32">
        <v>0</v>
      </c>
      <c r="K74" s="123">
        <f t="shared" si="15"/>
        <v>0</v>
      </c>
      <c r="L74" s="124"/>
      <c r="M74" s="124"/>
      <c r="N74" s="124"/>
      <c r="O74" s="124"/>
      <c r="P74" s="135">
        <f t="shared" ca="1" si="8"/>
        <v>0</v>
      </c>
      <c r="Q74" s="114">
        <f t="shared" ca="1" si="9"/>
        <v>0</v>
      </c>
      <c r="R74" s="124"/>
      <c r="S74" s="124"/>
      <c r="T74" s="30" t="s">
        <v>38</v>
      </c>
      <c r="U74" s="33" t="s">
        <v>38</v>
      </c>
      <c r="V74" s="125">
        <f t="shared" si="11"/>
        <v>1302777.7777777766</v>
      </c>
      <c r="W74" s="118"/>
      <c r="X74" s="118"/>
      <c r="Y74" s="120"/>
      <c r="Z74" s="118"/>
      <c r="AA74" s="118"/>
      <c r="AB74" s="118"/>
      <c r="AC74" s="120">
        <f t="shared" si="12"/>
        <v>1312499.9999999988</v>
      </c>
      <c r="AD74" s="118"/>
      <c r="AE74" s="118"/>
      <c r="AF74" s="118"/>
    </row>
    <row r="75" spans="1:32" s="14" customFormat="1" x14ac:dyDescent="0.25">
      <c r="A75" s="35">
        <f t="shared" ca="1" si="2"/>
        <v>17321.762222222223</v>
      </c>
      <c r="B75" s="26">
        <v>47</v>
      </c>
      <c r="C75" s="122">
        <f t="shared" ca="1" si="16"/>
        <v>45846</v>
      </c>
      <c r="D75" s="44">
        <f t="shared" ca="1" si="3"/>
        <v>30</v>
      </c>
      <c r="E75" s="29">
        <f t="shared" ca="1" si="4"/>
        <v>17321.762222222223</v>
      </c>
      <c r="F75" s="102">
        <f t="shared" si="13"/>
        <v>9722.2222222222226</v>
      </c>
      <c r="G75" s="46">
        <f ca="1">ROUND(($E$5-SUM($F$29:F74))*$F$10/360*D75,2)</f>
        <v>7599.54</v>
      </c>
      <c r="H75" s="31">
        <v>0</v>
      </c>
      <c r="I75" s="47">
        <f t="shared" si="14"/>
        <v>0</v>
      </c>
      <c r="J75" s="32">
        <v>0</v>
      </c>
      <c r="K75" s="123">
        <f t="shared" si="15"/>
        <v>0</v>
      </c>
      <c r="L75" s="124"/>
      <c r="M75" s="124"/>
      <c r="N75" s="124"/>
      <c r="O75" s="124"/>
      <c r="P75" s="135">
        <f t="shared" ca="1" si="8"/>
        <v>0</v>
      </c>
      <c r="Q75" s="114">
        <f t="shared" ca="1" si="9"/>
        <v>0</v>
      </c>
      <c r="R75" s="124"/>
      <c r="S75" s="124"/>
      <c r="T75" s="30" t="s">
        <v>38</v>
      </c>
      <c r="U75" s="33" t="s">
        <v>38</v>
      </c>
      <c r="V75" s="125">
        <f t="shared" si="11"/>
        <v>1293055.5555555543</v>
      </c>
      <c r="W75" s="118"/>
      <c r="X75" s="118"/>
      <c r="Y75" s="120"/>
      <c r="Z75" s="118"/>
      <c r="AA75" s="118"/>
      <c r="AB75" s="118"/>
      <c r="AC75" s="120">
        <f t="shared" si="12"/>
        <v>1302777.7777777766</v>
      </c>
      <c r="AD75" s="118"/>
      <c r="AE75" s="118"/>
      <c r="AF75" s="118"/>
    </row>
    <row r="76" spans="1:32" s="14" customFormat="1" x14ac:dyDescent="0.25">
      <c r="A76" s="35">
        <f t="shared" ca="1" si="2"/>
        <v>28822.555555555551</v>
      </c>
      <c r="B76" s="26">
        <v>48</v>
      </c>
      <c r="C76" s="122">
        <f t="shared" ca="1" si="16"/>
        <v>45877</v>
      </c>
      <c r="D76" s="44">
        <f t="shared" ca="1" si="3"/>
        <v>31</v>
      </c>
      <c r="E76" s="29">
        <f t="shared" ca="1" si="4"/>
        <v>28822.555555555551</v>
      </c>
      <c r="F76" s="102">
        <f t="shared" si="13"/>
        <v>9722.2222222222226</v>
      </c>
      <c r="G76" s="46">
        <f ca="1">ROUND(($E$5-SUM($F$29:F75))*$F$10/360*D76,2)</f>
        <v>7794.25</v>
      </c>
      <c r="H76" s="31">
        <v>0</v>
      </c>
      <c r="I76" s="47">
        <f t="shared" si="14"/>
        <v>0</v>
      </c>
      <c r="J76" s="32">
        <v>0</v>
      </c>
      <c r="K76" s="123">
        <f t="shared" si="15"/>
        <v>1000</v>
      </c>
      <c r="L76" s="124"/>
      <c r="M76" s="124"/>
      <c r="N76" s="124"/>
      <c r="O76" s="124"/>
      <c r="P76" s="135">
        <f t="shared" ca="1" si="8"/>
        <v>5500</v>
      </c>
      <c r="Q76" s="114">
        <f t="shared" ca="1" si="9"/>
        <v>4806.0833333333285</v>
      </c>
      <c r="R76" s="124"/>
      <c r="S76" s="124"/>
      <c r="T76" s="30" t="s">
        <v>38</v>
      </c>
      <c r="U76" s="33" t="s">
        <v>38</v>
      </c>
      <c r="V76" s="125">
        <f t="shared" si="11"/>
        <v>1283333.3333333321</v>
      </c>
      <c r="W76" s="118"/>
      <c r="X76" s="118"/>
      <c r="Y76" s="120"/>
      <c r="Z76" s="118"/>
      <c r="AA76" s="118"/>
      <c r="AB76" s="118"/>
      <c r="AC76" s="120">
        <f t="shared" si="12"/>
        <v>1293055.5555555543</v>
      </c>
      <c r="AD76" s="118"/>
      <c r="AE76" s="118"/>
      <c r="AF76" s="118"/>
    </row>
    <row r="77" spans="1:32" s="14" customFormat="1" x14ac:dyDescent="0.25">
      <c r="A77" s="35">
        <f t="shared" ca="1" si="2"/>
        <v>17457.87222222222</v>
      </c>
      <c r="B77" s="26">
        <v>49</v>
      </c>
      <c r="C77" s="122">
        <f t="shared" ca="1" si="16"/>
        <v>45908</v>
      </c>
      <c r="D77" s="44">
        <f t="shared" ca="1" si="3"/>
        <v>31</v>
      </c>
      <c r="E77" s="29">
        <f t="shared" ca="1" si="4"/>
        <v>17457.87222222222</v>
      </c>
      <c r="F77" s="102">
        <f t="shared" si="13"/>
        <v>9722.2222222222226</v>
      </c>
      <c r="G77" s="46">
        <f ca="1">ROUND(($E$5-SUM($F$29:F76))*$F$10/360*D77,2)</f>
        <v>7735.65</v>
      </c>
      <c r="H77" s="31">
        <v>0</v>
      </c>
      <c r="I77" s="47">
        <f t="shared" si="14"/>
        <v>0</v>
      </c>
      <c r="J77" s="32">
        <v>0</v>
      </c>
      <c r="K77" s="123">
        <f t="shared" si="15"/>
        <v>0</v>
      </c>
      <c r="L77" s="124"/>
      <c r="M77" s="124"/>
      <c r="N77" s="124"/>
      <c r="O77" s="124"/>
      <c r="P77" s="135">
        <f t="shared" ca="1" si="8"/>
        <v>0</v>
      </c>
      <c r="Q77" s="114">
        <f t="shared" ca="1" si="9"/>
        <v>0</v>
      </c>
      <c r="R77" s="124"/>
      <c r="S77" s="124"/>
      <c r="T77" s="30" t="s">
        <v>38</v>
      </c>
      <c r="U77" s="33" t="s">
        <v>38</v>
      </c>
      <c r="V77" s="125">
        <f t="shared" si="11"/>
        <v>1273611.1111111098</v>
      </c>
      <c r="W77" s="118"/>
      <c r="X77" s="118"/>
      <c r="Y77" s="120"/>
      <c r="Z77" s="118"/>
      <c r="AA77" s="118"/>
      <c r="AB77" s="118"/>
      <c r="AC77" s="120">
        <f t="shared" si="12"/>
        <v>1283333.3333333321</v>
      </c>
      <c r="AD77" s="118"/>
      <c r="AE77" s="118"/>
      <c r="AF77" s="118"/>
    </row>
    <row r="78" spans="1:32" s="14" customFormat="1" x14ac:dyDescent="0.25">
      <c r="A78" s="35">
        <f t="shared" ca="1" si="2"/>
        <v>17151.62222222222</v>
      </c>
      <c r="B78" s="26">
        <v>50</v>
      </c>
      <c r="C78" s="122">
        <f t="shared" ca="1" si="16"/>
        <v>45938</v>
      </c>
      <c r="D78" s="44">
        <f t="shared" ca="1" si="3"/>
        <v>30</v>
      </c>
      <c r="E78" s="29">
        <f t="shared" ca="1" si="4"/>
        <v>17151.62222222222</v>
      </c>
      <c r="F78" s="102">
        <f t="shared" si="13"/>
        <v>9722.2222222222226</v>
      </c>
      <c r="G78" s="46">
        <f ca="1">ROUND(($E$5-SUM($F$29:F77))*$F$10/360*D78,2)</f>
        <v>7429.4</v>
      </c>
      <c r="H78" s="31">
        <v>0</v>
      </c>
      <c r="I78" s="47">
        <f t="shared" si="14"/>
        <v>0</v>
      </c>
      <c r="J78" s="32">
        <v>0</v>
      </c>
      <c r="K78" s="123">
        <f t="shared" si="15"/>
        <v>0</v>
      </c>
      <c r="L78" s="124"/>
      <c r="M78" s="124"/>
      <c r="N78" s="124"/>
      <c r="O78" s="124"/>
      <c r="P78" s="135">
        <f t="shared" ca="1" si="8"/>
        <v>0</v>
      </c>
      <c r="Q78" s="114">
        <f t="shared" ca="1" si="9"/>
        <v>0</v>
      </c>
      <c r="R78" s="124"/>
      <c r="S78" s="124"/>
      <c r="T78" s="30" t="s">
        <v>38</v>
      </c>
      <c r="U78" s="33" t="s">
        <v>38</v>
      </c>
      <c r="V78" s="125">
        <f t="shared" si="11"/>
        <v>1263888.8888888876</v>
      </c>
      <c r="W78" s="118"/>
      <c r="X78" s="118"/>
      <c r="Y78" s="120"/>
      <c r="Z78" s="118"/>
      <c r="AA78" s="118"/>
      <c r="AB78" s="118"/>
      <c r="AC78" s="120">
        <f t="shared" si="12"/>
        <v>1273611.1111111098</v>
      </c>
      <c r="AD78" s="118"/>
      <c r="AE78" s="118"/>
      <c r="AF78" s="118"/>
    </row>
    <row r="79" spans="1:32" s="14" customFormat="1" x14ac:dyDescent="0.25">
      <c r="A79" s="35">
        <f t="shared" ca="1" si="2"/>
        <v>17340.662222222221</v>
      </c>
      <c r="B79" s="26">
        <v>51</v>
      </c>
      <c r="C79" s="122">
        <f t="shared" ca="1" si="16"/>
        <v>45969</v>
      </c>
      <c r="D79" s="44">
        <f t="shared" ca="1" si="3"/>
        <v>31</v>
      </c>
      <c r="E79" s="29">
        <f t="shared" ca="1" si="4"/>
        <v>17340.662222222221</v>
      </c>
      <c r="F79" s="102">
        <f t="shared" si="13"/>
        <v>9722.2222222222226</v>
      </c>
      <c r="G79" s="46">
        <f ca="1">ROUND(($E$5-SUM($F$29:F78))*$F$10/360*D79,2)</f>
        <v>7618.44</v>
      </c>
      <c r="H79" s="31">
        <v>0</v>
      </c>
      <c r="I79" s="47">
        <f t="shared" si="14"/>
        <v>0</v>
      </c>
      <c r="J79" s="32">
        <v>0</v>
      </c>
      <c r="K79" s="123">
        <f t="shared" si="15"/>
        <v>0</v>
      </c>
      <c r="L79" s="124"/>
      <c r="M79" s="124"/>
      <c r="N79" s="124"/>
      <c r="O79" s="124"/>
      <c r="P79" s="135">
        <f t="shared" ca="1" si="8"/>
        <v>0</v>
      </c>
      <c r="Q79" s="114">
        <f t="shared" ca="1" si="9"/>
        <v>0</v>
      </c>
      <c r="R79" s="124"/>
      <c r="S79" s="124"/>
      <c r="T79" s="30" t="s">
        <v>38</v>
      </c>
      <c r="U79" s="33" t="s">
        <v>38</v>
      </c>
      <c r="V79" s="125">
        <f t="shared" si="11"/>
        <v>1254166.6666666653</v>
      </c>
      <c r="W79" s="118"/>
      <c r="X79" s="118"/>
      <c r="Y79" s="120"/>
      <c r="Z79" s="118"/>
      <c r="AA79" s="118"/>
      <c r="AB79" s="118"/>
      <c r="AC79" s="120">
        <f t="shared" si="12"/>
        <v>1263888.8888888876</v>
      </c>
      <c r="AD79" s="118"/>
      <c r="AE79" s="118"/>
      <c r="AF79" s="118"/>
    </row>
    <row r="80" spans="1:32" s="14" customFormat="1" x14ac:dyDescent="0.25">
      <c r="A80" s="35">
        <f t="shared" ca="1" si="2"/>
        <v>17038.192222222224</v>
      </c>
      <c r="B80" s="26">
        <v>52</v>
      </c>
      <c r="C80" s="122">
        <f t="shared" ca="1" si="16"/>
        <v>45999</v>
      </c>
      <c r="D80" s="44">
        <f t="shared" ca="1" si="3"/>
        <v>30</v>
      </c>
      <c r="E80" s="29">
        <f t="shared" ca="1" si="4"/>
        <v>17038.192222222224</v>
      </c>
      <c r="F80" s="102">
        <f t="shared" si="13"/>
        <v>9722.2222222222226</v>
      </c>
      <c r="G80" s="46">
        <f ca="1">ROUND(($E$5-SUM($F$29:F79))*$F$10/360*D80,2)</f>
        <v>7315.97</v>
      </c>
      <c r="H80" s="31">
        <v>0</v>
      </c>
      <c r="I80" s="47">
        <f t="shared" si="14"/>
        <v>0</v>
      </c>
      <c r="J80" s="32">
        <v>0</v>
      </c>
      <c r="K80" s="123">
        <f t="shared" si="15"/>
        <v>0</v>
      </c>
      <c r="L80" s="124"/>
      <c r="M80" s="124"/>
      <c r="N80" s="124"/>
      <c r="O80" s="124"/>
      <c r="P80" s="135">
        <f t="shared" ca="1" si="8"/>
        <v>0</v>
      </c>
      <c r="Q80" s="114">
        <f t="shared" ca="1" si="9"/>
        <v>0</v>
      </c>
      <c r="R80" s="124"/>
      <c r="S80" s="124"/>
      <c r="T80" s="30" t="s">
        <v>38</v>
      </c>
      <c r="U80" s="33" t="s">
        <v>38</v>
      </c>
      <c r="V80" s="125">
        <f t="shared" si="11"/>
        <v>1244444.4444444431</v>
      </c>
      <c r="W80" s="118"/>
      <c r="X80" s="118"/>
      <c r="Y80" s="120"/>
      <c r="Z80" s="118"/>
      <c r="AA80" s="118"/>
      <c r="AB80" s="118"/>
      <c r="AC80" s="120">
        <f t="shared" si="12"/>
        <v>1254166.6666666653</v>
      </c>
      <c r="AD80" s="118"/>
      <c r="AE80" s="118"/>
      <c r="AF80" s="118"/>
    </row>
    <row r="81" spans="1:32" s="14" customFormat="1" x14ac:dyDescent="0.25">
      <c r="A81" s="35">
        <f t="shared" ca="1" si="2"/>
        <v>17223.452222222222</v>
      </c>
      <c r="B81" s="26">
        <v>53</v>
      </c>
      <c r="C81" s="122">
        <f t="shared" ca="1" si="16"/>
        <v>46030</v>
      </c>
      <c r="D81" s="44">
        <f t="shared" ca="1" si="3"/>
        <v>31</v>
      </c>
      <c r="E81" s="29">
        <f t="shared" ca="1" si="4"/>
        <v>17223.452222222222</v>
      </c>
      <c r="F81" s="102">
        <f t="shared" si="13"/>
        <v>9722.2222222222226</v>
      </c>
      <c r="G81" s="46">
        <f ca="1">ROUND(($E$5-SUM($F$29:F80))*$F$10/360*D81,2)</f>
        <v>7501.23</v>
      </c>
      <c r="H81" s="31">
        <v>0</v>
      </c>
      <c r="I81" s="47">
        <f t="shared" si="14"/>
        <v>0</v>
      </c>
      <c r="J81" s="32">
        <v>0</v>
      </c>
      <c r="K81" s="123">
        <f t="shared" si="15"/>
        <v>0</v>
      </c>
      <c r="L81" s="124"/>
      <c r="M81" s="124"/>
      <c r="N81" s="124"/>
      <c r="O81" s="124"/>
      <c r="P81" s="135">
        <f t="shared" ca="1" si="8"/>
        <v>0</v>
      </c>
      <c r="Q81" s="114">
        <f t="shared" ca="1" si="9"/>
        <v>0</v>
      </c>
      <c r="R81" s="124"/>
      <c r="S81" s="124"/>
      <c r="T81" s="30" t="s">
        <v>38</v>
      </c>
      <c r="U81" s="33" t="s">
        <v>38</v>
      </c>
      <c r="V81" s="125">
        <f t="shared" si="11"/>
        <v>1234722.2222222209</v>
      </c>
      <c r="W81" s="118"/>
      <c r="X81" s="118"/>
      <c r="Y81" s="120"/>
      <c r="Z81" s="118"/>
      <c r="AA81" s="118"/>
      <c r="AB81" s="118"/>
      <c r="AC81" s="120">
        <f t="shared" si="12"/>
        <v>1244444.4444444431</v>
      </c>
      <c r="AD81" s="118"/>
      <c r="AE81" s="118"/>
      <c r="AF81" s="118"/>
    </row>
    <row r="82" spans="1:32" s="14" customFormat="1" x14ac:dyDescent="0.25">
      <c r="A82" s="35">
        <f t="shared" ca="1" si="2"/>
        <v>17164.852222222224</v>
      </c>
      <c r="B82" s="26">
        <v>54</v>
      </c>
      <c r="C82" s="122">
        <f t="shared" ca="1" si="16"/>
        <v>46061</v>
      </c>
      <c r="D82" s="44">
        <f t="shared" ca="1" si="3"/>
        <v>31</v>
      </c>
      <c r="E82" s="29">
        <f t="shared" ca="1" si="4"/>
        <v>17164.852222222224</v>
      </c>
      <c r="F82" s="102">
        <f t="shared" si="13"/>
        <v>9722.2222222222226</v>
      </c>
      <c r="G82" s="46">
        <f ca="1">ROUND(($E$5-SUM($F$29:F81))*$F$10/360*D82,2)</f>
        <v>7442.63</v>
      </c>
      <c r="H82" s="31">
        <v>0</v>
      </c>
      <c r="I82" s="47">
        <f t="shared" si="14"/>
        <v>0</v>
      </c>
      <c r="J82" s="32">
        <v>0</v>
      </c>
      <c r="K82" s="123">
        <f t="shared" si="15"/>
        <v>0</v>
      </c>
      <c r="L82" s="124"/>
      <c r="M82" s="124"/>
      <c r="N82" s="124"/>
      <c r="O82" s="124"/>
      <c r="P82" s="135">
        <f t="shared" ca="1" si="8"/>
        <v>0</v>
      </c>
      <c r="Q82" s="114">
        <f t="shared" ca="1" si="9"/>
        <v>0</v>
      </c>
      <c r="R82" s="124"/>
      <c r="S82" s="124"/>
      <c r="T82" s="30" t="s">
        <v>38</v>
      </c>
      <c r="U82" s="33" t="s">
        <v>38</v>
      </c>
      <c r="V82" s="125">
        <f t="shared" si="11"/>
        <v>1224999.9999999986</v>
      </c>
      <c r="W82" s="118"/>
      <c r="X82" s="118"/>
      <c r="Y82" s="120"/>
      <c r="Z82" s="118"/>
      <c r="AA82" s="118"/>
      <c r="AB82" s="118"/>
      <c r="AC82" s="120">
        <f t="shared" si="12"/>
        <v>1234722.2222222209</v>
      </c>
      <c r="AD82" s="118"/>
      <c r="AE82" s="118"/>
      <c r="AF82" s="118"/>
    </row>
    <row r="83" spans="1:32" s="14" customFormat="1" x14ac:dyDescent="0.25">
      <c r="A83" s="35">
        <f t="shared" ca="1" si="2"/>
        <v>16391.662222222221</v>
      </c>
      <c r="B83" s="26">
        <v>55</v>
      </c>
      <c r="C83" s="122">
        <f t="shared" ca="1" si="16"/>
        <v>46089</v>
      </c>
      <c r="D83" s="44">
        <f t="shared" ca="1" si="3"/>
        <v>28</v>
      </c>
      <c r="E83" s="29">
        <f t="shared" ca="1" si="4"/>
        <v>16391.662222222221</v>
      </c>
      <c r="F83" s="102">
        <f t="shared" si="13"/>
        <v>9722.2222222222226</v>
      </c>
      <c r="G83" s="46">
        <f ca="1">ROUND(($E$5-SUM($F$29:F82))*$F$10/360*D83,2)</f>
        <v>6669.44</v>
      </c>
      <c r="H83" s="31">
        <v>0</v>
      </c>
      <c r="I83" s="47">
        <f t="shared" si="14"/>
        <v>0</v>
      </c>
      <c r="J83" s="32">
        <v>0</v>
      </c>
      <c r="K83" s="123">
        <f t="shared" si="15"/>
        <v>0</v>
      </c>
      <c r="L83" s="124"/>
      <c r="M83" s="124"/>
      <c r="N83" s="124"/>
      <c r="O83" s="124"/>
      <c r="P83" s="135">
        <f t="shared" ca="1" si="8"/>
        <v>0</v>
      </c>
      <c r="Q83" s="114">
        <f t="shared" ca="1" si="9"/>
        <v>0</v>
      </c>
      <c r="R83" s="124"/>
      <c r="S83" s="124"/>
      <c r="T83" s="30" t="s">
        <v>38</v>
      </c>
      <c r="U83" s="33" t="s">
        <v>38</v>
      </c>
      <c r="V83" s="125">
        <f t="shared" si="11"/>
        <v>1215277.7777777764</v>
      </c>
      <c r="W83" s="118"/>
      <c r="X83" s="118"/>
      <c r="Y83" s="120"/>
      <c r="Z83" s="118"/>
      <c r="AA83" s="118"/>
      <c r="AB83" s="118"/>
      <c r="AC83" s="120">
        <f t="shared" si="12"/>
        <v>1224999.9999999986</v>
      </c>
      <c r="AD83" s="118"/>
      <c r="AE83" s="118"/>
      <c r="AF83" s="118"/>
    </row>
    <row r="84" spans="1:32" s="14" customFormat="1" x14ac:dyDescent="0.25">
      <c r="A84" s="35">
        <f t="shared" ca="1" si="2"/>
        <v>17047.642222222225</v>
      </c>
      <c r="B84" s="26">
        <v>56</v>
      </c>
      <c r="C84" s="122">
        <f t="shared" ca="1" si="16"/>
        <v>46120</v>
      </c>
      <c r="D84" s="44">
        <f t="shared" ca="1" si="3"/>
        <v>31</v>
      </c>
      <c r="E84" s="29">
        <f t="shared" ca="1" si="4"/>
        <v>17047.642222222225</v>
      </c>
      <c r="F84" s="102">
        <f t="shared" si="13"/>
        <v>9722.2222222222226</v>
      </c>
      <c r="G84" s="46">
        <f ca="1">ROUND(($E$5-SUM($F$29:F83))*$F$10/360*D84,2)</f>
        <v>7325.42</v>
      </c>
      <c r="H84" s="31">
        <v>0</v>
      </c>
      <c r="I84" s="47">
        <f t="shared" si="14"/>
        <v>0</v>
      </c>
      <c r="J84" s="32">
        <v>0</v>
      </c>
      <c r="K84" s="123">
        <f t="shared" si="15"/>
        <v>0</v>
      </c>
      <c r="L84" s="124"/>
      <c r="M84" s="124"/>
      <c r="N84" s="124"/>
      <c r="O84" s="124"/>
      <c r="P84" s="135">
        <f t="shared" ca="1" si="8"/>
        <v>0</v>
      </c>
      <c r="Q84" s="114">
        <f t="shared" ca="1" si="9"/>
        <v>0</v>
      </c>
      <c r="R84" s="124"/>
      <c r="S84" s="124"/>
      <c r="T84" s="30" t="s">
        <v>38</v>
      </c>
      <c r="U84" s="33" t="s">
        <v>38</v>
      </c>
      <c r="V84" s="125">
        <f t="shared" si="11"/>
        <v>1205555.5555555541</v>
      </c>
      <c r="W84" s="118"/>
      <c r="X84" s="118"/>
      <c r="Y84" s="120"/>
      <c r="Z84" s="118"/>
      <c r="AA84" s="118"/>
      <c r="AB84" s="118"/>
      <c r="AC84" s="120">
        <f t="shared" si="12"/>
        <v>1215277.7777777764</v>
      </c>
      <c r="AD84" s="118"/>
      <c r="AE84" s="118"/>
      <c r="AF84" s="118"/>
    </row>
    <row r="85" spans="1:32" s="14" customFormat="1" x14ac:dyDescent="0.25">
      <c r="A85" s="35">
        <f t="shared" ca="1" si="2"/>
        <v>16754.632222222222</v>
      </c>
      <c r="B85" s="26">
        <v>57</v>
      </c>
      <c r="C85" s="122">
        <f t="shared" ca="1" si="16"/>
        <v>46150</v>
      </c>
      <c r="D85" s="44">
        <f t="shared" ca="1" si="3"/>
        <v>30</v>
      </c>
      <c r="E85" s="29">
        <f t="shared" ca="1" si="4"/>
        <v>16754.632222222222</v>
      </c>
      <c r="F85" s="102">
        <f t="shared" si="13"/>
        <v>9722.2222222222226</v>
      </c>
      <c r="G85" s="46">
        <f ca="1">ROUND(($E$5-SUM($F$29:F84))*$F$10/360*D85,2)</f>
        <v>7032.41</v>
      </c>
      <c r="H85" s="31">
        <v>0</v>
      </c>
      <c r="I85" s="47">
        <f t="shared" si="14"/>
        <v>0</v>
      </c>
      <c r="J85" s="32">
        <v>0</v>
      </c>
      <c r="K85" s="123">
        <f t="shared" si="15"/>
        <v>0</v>
      </c>
      <c r="L85" s="124"/>
      <c r="M85" s="124"/>
      <c r="N85" s="124"/>
      <c r="O85" s="124"/>
      <c r="P85" s="135">
        <f t="shared" ca="1" si="8"/>
        <v>0</v>
      </c>
      <c r="Q85" s="114">
        <f t="shared" ca="1" si="9"/>
        <v>0</v>
      </c>
      <c r="R85" s="124"/>
      <c r="S85" s="124"/>
      <c r="T85" s="30" t="s">
        <v>38</v>
      </c>
      <c r="U85" s="33" t="s">
        <v>38</v>
      </c>
      <c r="V85" s="125">
        <f t="shared" si="11"/>
        <v>1195833.3333333319</v>
      </c>
      <c r="W85" s="118"/>
      <c r="X85" s="118"/>
      <c r="Y85" s="120"/>
      <c r="Z85" s="118"/>
      <c r="AA85" s="118"/>
      <c r="AB85" s="118"/>
      <c r="AC85" s="120">
        <f t="shared" si="12"/>
        <v>1205555.5555555541</v>
      </c>
      <c r="AD85" s="118"/>
      <c r="AE85" s="118"/>
      <c r="AF85" s="118"/>
    </row>
    <row r="86" spans="1:32" s="14" customFormat="1" x14ac:dyDescent="0.25">
      <c r="A86" s="35">
        <f t="shared" ca="1" si="2"/>
        <v>16930.442222222224</v>
      </c>
      <c r="B86" s="26">
        <v>58</v>
      </c>
      <c r="C86" s="122">
        <f t="shared" ca="1" si="16"/>
        <v>46181</v>
      </c>
      <c r="D86" s="44">
        <f t="shared" ca="1" si="3"/>
        <v>31</v>
      </c>
      <c r="E86" s="29">
        <f t="shared" ca="1" si="4"/>
        <v>16930.442222222224</v>
      </c>
      <c r="F86" s="102">
        <f t="shared" si="13"/>
        <v>9722.2222222222226</v>
      </c>
      <c r="G86" s="46">
        <f ca="1">ROUND(($E$5-SUM($F$29:F85))*$F$10/360*D86,2)</f>
        <v>7208.22</v>
      </c>
      <c r="H86" s="31">
        <v>0</v>
      </c>
      <c r="I86" s="47">
        <f t="shared" si="14"/>
        <v>0</v>
      </c>
      <c r="J86" s="32">
        <v>0</v>
      </c>
      <c r="K86" s="123">
        <f t="shared" si="15"/>
        <v>0</v>
      </c>
      <c r="L86" s="124"/>
      <c r="M86" s="124"/>
      <c r="N86" s="124"/>
      <c r="O86" s="124"/>
      <c r="P86" s="135">
        <f t="shared" ca="1" si="8"/>
        <v>0</v>
      </c>
      <c r="Q86" s="114">
        <f t="shared" ca="1" si="9"/>
        <v>0</v>
      </c>
      <c r="R86" s="124"/>
      <c r="S86" s="124"/>
      <c r="T86" s="30" t="s">
        <v>38</v>
      </c>
      <c r="U86" s="33" t="s">
        <v>38</v>
      </c>
      <c r="V86" s="125">
        <f t="shared" si="11"/>
        <v>1186111.1111111096</v>
      </c>
      <c r="W86" s="118"/>
      <c r="X86" s="118"/>
      <c r="Y86" s="120"/>
      <c r="Z86" s="118"/>
      <c r="AA86" s="118"/>
      <c r="AB86" s="118"/>
      <c r="AC86" s="120">
        <f t="shared" si="12"/>
        <v>1195833.3333333319</v>
      </c>
      <c r="AD86" s="118"/>
      <c r="AE86" s="118"/>
      <c r="AF86" s="118"/>
    </row>
    <row r="87" spans="1:32" s="14" customFormat="1" x14ac:dyDescent="0.25">
      <c r="A87" s="35">
        <f t="shared" ca="1" si="2"/>
        <v>16641.202222222222</v>
      </c>
      <c r="B87" s="26">
        <v>59</v>
      </c>
      <c r="C87" s="122">
        <f t="shared" ca="1" si="16"/>
        <v>46211</v>
      </c>
      <c r="D87" s="44">
        <f t="shared" ca="1" si="3"/>
        <v>30</v>
      </c>
      <c r="E87" s="29">
        <f t="shared" ca="1" si="4"/>
        <v>16641.202222222222</v>
      </c>
      <c r="F87" s="102">
        <f t="shared" si="13"/>
        <v>9722.2222222222226</v>
      </c>
      <c r="G87" s="46">
        <f ca="1">ROUND(($E$5-SUM($F$29:F86))*$F$10/360*D87,2)</f>
        <v>6918.98</v>
      </c>
      <c r="H87" s="31">
        <v>0</v>
      </c>
      <c r="I87" s="47">
        <f t="shared" si="14"/>
        <v>0</v>
      </c>
      <c r="J87" s="32">
        <v>0</v>
      </c>
      <c r="K87" s="123">
        <f t="shared" si="15"/>
        <v>0</v>
      </c>
      <c r="L87" s="124"/>
      <c r="M87" s="124"/>
      <c r="N87" s="124"/>
      <c r="O87" s="124"/>
      <c r="P87" s="135">
        <f t="shared" ca="1" si="8"/>
        <v>0</v>
      </c>
      <c r="Q87" s="114">
        <f t="shared" ca="1" si="9"/>
        <v>0</v>
      </c>
      <c r="R87" s="124"/>
      <c r="S87" s="124"/>
      <c r="T87" s="30" t="s">
        <v>38</v>
      </c>
      <c r="U87" s="33" t="s">
        <v>38</v>
      </c>
      <c r="V87" s="125">
        <f t="shared" si="11"/>
        <v>1176388.8888888874</v>
      </c>
      <c r="W87" s="118"/>
      <c r="X87" s="118"/>
      <c r="Y87" s="120"/>
      <c r="Z87" s="118"/>
      <c r="AA87" s="118"/>
      <c r="AB87" s="118"/>
      <c r="AC87" s="120">
        <f t="shared" si="12"/>
        <v>1186111.1111111096</v>
      </c>
      <c r="AD87" s="118"/>
      <c r="AE87" s="118"/>
      <c r="AF87" s="118"/>
    </row>
    <row r="88" spans="1:32" s="14" customFormat="1" x14ac:dyDescent="0.25">
      <c r="A88" s="35">
        <f t="shared" ca="1" si="2"/>
        <v>27682.398888888882</v>
      </c>
      <c r="B88" s="26">
        <v>60</v>
      </c>
      <c r="C88" s="122">
        <f t="shared" ca="1" si="16"/>
        <v>46242</v>
      </c>
      <c r="D88" s="44">
        <f t="shared" ca="1" si="3"/>
        <v>31</v>
      </c>
      <c r="E88" s="29">
        <f t="shared" ca="1" si="4"/>
        <v>27682.398888888882</v>
      </c>
      <c r="F88" s="102">
        <f t="shared" si="13"/>
        <v>9722.2222222222226</v>
      </c>
      <c r="G88" s="46">
        <f ca="1">ROUND(($E$5-SUM($F$29:F87))*$F$10/360*D88,2)</f>
        <v>7091.01</v>
      </c>
      <c r="H88" s="31">
        <v>0</v>
      </c>
      <c r="I88" s="47">
        <f t="shared" si="14"/>
        <v>0</v>
      </c>
      <c r="J88" s="32">
        <v>0</v>
      </c>
      <c r="K88" s="123">
        <f t="shared" si="15"/>
        <v>1000</v>
      </c>
      <c r="L88" s="124"/>
      <c r="M88" s="124"/>
      <c r="N88" s="124"/>
      <c r="O88" s="124"/>
      <c r="P88" s="135">
        <f t="shared" ca="1" si="8"/>
        <v>5500</v>
      </c>
      <c r="Q88" s="114">
        <f t="shared" ca="1" si="9"/>
        <v>4369.1666666666606</v>
      </c>
      <c r="R88" s="124"/>
      <c r="S88" s="124"/>
      <c r="T88" s="30" t="s">
        <v>38</v>
      </c>
      <c r="U88" s="33" t="s">
        <v>38</v>
      </c>
      <c r="V88" s="125">
        <f t="shared" si="11"/>
        <v>1166666.6666666651</v>
      </c>
      <c r="W88" s="118"/>
      <c r="X88" s="118"/>
      <c r="Y88" s="120"/>
      <c r="Z88" s="118"/>
      <c r="AA88" s="118"/>
      <c r="AB88" s="118"/>
      <c r="AC88" s="120">
        <f t="shared" si="12"/>
        <v>1176388.8888888874</v>
      </c>
      <c r="AD88" s="118"/>
      <c r="AE88" s="118"/>
      <c r="AF88" s="118"/>
    </row>
    <row r="89" spans="1:32" s="14" customFormat="1" x14ac:dyDescent="0.25">
      <c r="A89" s="35">
        <f t="shared" ca="1" si="2"/>
        <v>16754.632222222222</v>
      </c>
      <c r="B89" s="26">
        <v>61</v>
      </c>
      <c r="C89" s="122">
        <f t="shared" ca="1" si="16"/>
        <v>46273</v>
      </c>
      <c r="D89" s="44">
        <f t="shared" ca="1" si="3"/>
        <v>31</v>
      </c>
      <c r="E89" s="29">
        <f t="shared" ca="1" si="4"/>
        <v>16754.632222222222</v>
      </c>
      <c r="F89" s="102">
        <f t="shared" si="13"/>
        <v>9722.2222222222226</v>
      </c>
      <c r="G89" s="46">
        <f ca="1">ROUND(($E$5-SUM($F$29:F88))*$F$10/360*D89,2)</f>
        <v>7032.41</v>
      </c>
      <c r="H89" s="31">
        <v>0</v>
      </c>
      <c r="I89" s="47">
        <f t="shared" si="14"/>
        <v>0</v>
      </c>
      <c r="J89" s="32">
        <v>0</v>
      </c>
      <c r="K89" s="123">
        <f t="shared" si="15"/>
        <v>0</v>
      </c>
      <c r="L89" s="124"/>
      <c r="M89" s="124"/>
      <c r="N89" s="124"/>
      <c r="O89" s="124"/>
      <c r="P89" s="135">
        <f t="shared" ca="1" si="8"/>
        <v>0</v>
      </c>
      <c r="Q89" s="114">
        <f t="shared" ca="1" si="9"/>
        <v>0</v>
      </c>
      <c r="R89" s="124"/>
      <c r="S89" s="124"/>
      <c r="T89" s="30" t="s">
        <v>38</v>
      </c>
      <c r="U89" s="33" t="s">
        <v>38</v>
      </c>
      <c r="V89" s="125">
        <f t="shared" si="11"/>
        <v>1156944.4444444429</v>
      </c>
      <c r="W89" s="118"/>
      <c r="X89" s="118"/>
      <c r="Y89" s="120"/>
      <c r="Z89" s="118"/>
      <c r="AA89" s="118"/>
      <c r="AB89" s="118"/>
      <c r="AC89" s="120">
        <f t="shared" si="12"/>
        <v>1166666.6666666651</v>
      </c>
      <c r="AD89" s="118"/>
      <c r="AE89" s="118"/>
      <c r="AF89" s="118"/>
    </row>
    <row r="90" spans="1:32" s="14" customFormat="1" x14ac:dyDescent="0.25">
      <c r="A90" s="35">
        <f t="shared" ca="1" si="2"/>
        <v>16471.062222222223</v>
      </c>
      <c r="B90" s="26">
        <v>62</v>
      </c>
      <c r="C90" s="122">
        <f t="shared" ca="1" si="16"/>
        <v>46303</v>
      </c>
      <c r="D90" s="44">
        <f t="shared" ca="1" si="3"/>
        <v>30</v>
      </c>
      <c r="E90" s="29">
        <f t="shared" ca="1" si="4"/>
        <v>16471.062222222223</v>
      </c>
      <c r="F90" s="102">
        <f t="shared" si="13"/>
        <v>9722.2222222222226</v>
      </c>
      <c r="G90" s="46">
        <f ca="1">ROUND(($E$5-SUM($F$29:F89))*$F$10/360*D90,2)</f>
        <v>6748.84</v>
      </c>
      <c r="H90" s="31">
        <v>0</v>
      </c>
      <c r="I90" s="47">
        <f t="shared" si="14"/>
        <v>0</v>
      </c>
      <c r="J90" s="32">
        <v>0</v>
      </c>
      <c r="K90" s="123">
        <f t="shared" si="15"/>
        <v>0</v>
      </c>
      <c r="L90" s="124"/>
      <c r="M90" s="124"/>
      <c r="N90" s="124"/>
      <c r="O90" s="124"/>
      <c r="P90" s="135">
        <f t="shared" ca="1" si="8"/>
        <v>0</v>
      </c>
      <c r="Q90" s="114">
        <f t="shared" ca="1" si="9"/>
        <v>0</v>
      </c>
      <c r="R90" s="124"/>
      <c r="S90" s="124"/>
      <c r="T90" s="30" t="s">
        <v>38</v>
      </c>
      <c r="U90" s="33" t="s">
        <v>38</v>
      </c>
      <c r="V90" s="125">
        <f t="shared" si="11"/>
        <v>1147222.2222222206</v>
      </c>
      <c r="W90" s="118"/>
      <c r="X90" s="118"/>
      <c r="Y90" s="120"/>
      <c r="Z90" s="118"/>
      <c r="AA90" s="118"/>
      <c r="AB90" s="118"/>
      <c r="AC90" s="120">
        <f t="shared" si="12"/>
        <v>1156944.4444444429</v>
      </c>
      <c r="AD90" s="118"/>
      <c r="AE90" s="118"/>
      <c r="AF90" s="118"/>
    </row>
    <row r="91" spans="1:32" s="14" customFormat="1" x14ac:dyDescent="0.25">
      <c r="A91" s="35">
        <f t="shared" ca="1" si="2"/>
        <v>16637.422222222223</v>
      </c>
      <c r="B91" s="26">
        <v>63</v>
      </c>
      <c r="C91" s="122">
        <f t="shared" ca="1" si="16"/>
        <v>46334</v>
      </c>
      <c r="D91" s="44">
        <f t="shared" ca="1" si="3"/>
        <v>31</v>
      </c>
      <c r="E91" s="29">
        <f t="shared" ca="1" si="4"/>
        <v>16637.422222222223</v>
      </c>
      <c r="F91" s="102">
        <f t="shared" si="13"/>
        <v>9722.2222222222226</v>
      </c>
      <c r="G91" s="46">
        <f ca="1">ROUND(($E$5-SUM($F$29:F90))*$F$10/360*D91,2)</f>
        <v>6915.2</v>
      </c>
      <c r="H91" s="31">
        <v>0</v>
      </c>
      <c r="I91" s="47">
        <f t="shared" si="14"/>
        <v>0</v>
      </c>
      <c r="J91" s="32">
        <v>0</v>
      </c>
      <c r="K91" s="123">
        <f t="shared" si="15"/>
        <v>0</v>
      </c>
      <c r="L91" s="124"/>
      <c r="M91" s="124"/>
      <c r="N91" s="124"/>
      <c r="O91" s="124"/>
      <c r="P91" s="135">
        <f t="shared" ca="1" si="8"/>
        <v>0</v>
      </c>
      <c r="Q91" s="114">
        <f t="shared" ca="1" si="9"/>
        <v>0</v>
      </c>
      <c r="R91" s="124"/>
      <c r="S91" s="124"/>
      <c r="T91" s="30" t="s">
        <v>38</v>
      </c>
      <c r="U91" s="33" t="s">
        <v>38</v>
      </c>
      <c r="V91" s="125">
        <f t="shared" si="11"/>
        <v>1137499.9999999984</v>
      </c>
      <c r="W91" s="118"/>
      <c r="X91" s="118"/>
      <c r="Y91" s="120"/>
      <c r="Z91" s="118"/>
      <c r="AA91" s="118"/>
      <c r="AB91" s="118"/>
      <c r="AC91" s="120">
        <f t="shared" si="12"/>
        <v>1147222.2222222206</v>
      </c>
      <c r="AD91" s="118"/>
      <c r="AE91" s="118"/>
      <c r="AF91" s="118"/>
    </row>
    <row r="92" spans="1:32" s="14" customFormat="1" x14ac:dyDescent="0.25">
      <c r="A92" s="35">
        <f t="shared" ca="1" si="2"/>
        <v>16357.642222222223</v>
      </c>
      <c r="B92" s="26">
        <v>64</v>
      </c>
      <c r="C92" s="122">
        <f t="shared" ca="1" si="16"/>
        <v>46364</v>
      </c>
      <c r="D92" s="44">
        <f t="shared" ca="1" si="3"/>
        <v>30</v>
      </c>
      <c r="E92" s="29">
        <f t="shared" ca="1" si="4"/>
        <v>16357.642222222223</v>
      </c>
      <c r="F92" s="102">
        <f t="shared" si="13"/>
        <v>9722.2222222222226</v>
      </c>
      <c r="G92" s="46">
        <f ca="1">ROUND(($E$5-SUM($F$29:F91))*$F$10/360*D92,2)</f>
        <v>6635.42</v>
      </c>
      <c r="H92" s="31">
        <v>0</v>
      </c>
      <c r="I92" s="47">
        <f t="shared" si="14"/>
        <v>0</v>
      </c>
      <c r="J92" s="32">
        <v>0</v>
      </c>
      <c r="K92" s="123">
        <f t="shared" si="15"/>
        <v>0</v>
      </c>
      <c r="L92" s="124"/>
      <c r="M92" s="124"/>
      <c r="N92" s="124"/>
      <c r="O92" s="124"/>
      <c r="P92" s="135">
        <f t="shared" ca="1" si="8"/>
        <v>0</v>
      </c>
      <c r="Q92" s="114">
        <f t="shared" ca="1" si="9"/>
        <v>0</v>
      </c>
      <c r="R92" s="124"/>
      <c r="S92" s="124"/>
      <c r="T92" s="30" t="s">
        <v>38</v>
      </c>
      <c r="U92" s="33" t="s">
        <v>38</v>
      </c>
      <c r="V92" s="125">
        <f t="shared" si="11"/>
        <v>1127777.7777777761</v>
      </c>
      <c r="W92" s="118"/>
      <c r="X92" s="118"/>
      <c r="Y92" s="120"/>
      <c r="Z92" s="118"/>
      <c r="AA92" s="118"/>
      <c r="AB92" s="118"/>
      <c r="AC92" s="120">
        <f t="shared" si="12"/>
        <v>1137499.9999999984</v>
      </c>
      <c r="AD92" s="118"/>
      <c r="AE92" s="118"/>
      <c r="AF92" s="118"/>
    </row>
    <row r="93" spans="1:32" s="14" customFormat="1" x14ac:dyDescent="0.25">
      <c r="A93" s="35">
        <f t="shared" ref="A93:A156" ca="1" si="17">SUM(F93:S93)</f>
        <v>16520.212222222224</v>
      </c>
      <c r="B93" s="26">
        <v>65</v>
      </c>
      <c r="C93" s="122">
        <f t="shared" ca="1" si="16"/>
        <v>46395</v>
      </c>
      <c r="D93" s="44">
        <f t="shared" ref="D93:D156" ca="1" si="18">C93-C92</f>
        <v>31</v>
      </c>
      <c r="E93" s="29">
        <f t="shared" ref="E93:E156" ca="1" si="19">SUM(F93:S93)</f>
        <v>16520.212222222224</v>
      </c>
      <c r="F93" s="102">
        <f t="shared" ref="F93:F124" si="20">IF(B93&lt;$F$9,0,IF(B93&gt;$F$8,0,IF(B93&gt;=$F$9,$E$5/($F$8-$F$9+1),0)))</f>
        <v>9722.2222222222226</v>
      </c>
      <c r="G93" s="46">
        <f ca="1">ROUND(($E$5-SUM($F$29:F92))*$F$10/360*D93,2)</f>
        <v>6797.99</v>
      </c>
      <c r="H93" s="31">
        <v>0</v>
      </c>
      <c r="I93" s="47">
        <f t="shared" ref="I93:I124" si="21">IF(B93&lt;$F$8,$E$5*$L$6/100,IF(AND((B93=$F$8),DAY(C93)&gt;=1,DAY(C93)&lt;31),2*$E$5*$L$6/100,IF(B93=$F$8,$E$5*$L$6/100,0)))</f>
        <v>0</v>
      </c>
      <c r="J93" s="32">
        <v>0</v>
      </c>
      <c r="K93" s="123">
        <f t="shared" ref="K93:K124" si="22">IF(B93&gt;=$F$8,0,IF(MOD(B93,12),0,$L$8))</f>
        <v>0</v>
      </c>
      <c r="L93" s="124"/>
      <c r="M93" s="124"/>
      <c r="N93" s="124"/>
      <c r="O93" s="124"/>
      <c r="P93" s="135">
        <f t="shared" ref="P93:P156" ca="1" si="23">IF(MONTH(C93)=MONTH($C$28),IF(ROUND(V93,2)&lt;&gt;0,$F$6*$L$16,0),0)</f>
        <v>0</v>
      </c>
      <c r="Q93" s="114">
        <f t="shared" ref="Q93:Q156" ca="1" si="24">IF(MONTH(C93)=MONTH($F$4),(V93+V93*$F$10)*$L$15,0)</f>
        <v>0</v>
      </c>
      <c r="R93" s="124"/>
      <c r="S93" s="124"/>
      <c r="T93" s="30" t="s">
        <v>38</v>
      </c>
      <c r="U93" s="33" t="s">
        <v>38</v>
      </c>
      <c r="V93" s="125">
        <f t="shared" si="11"/>
        <v>1118055.5555555539</v>
      </c>
      <c r="W93" s="118"/>
      <c r="X93" s="118"/>
      <c r="Y93" s="120"/>
      <c r="Z93" s="118"/>
      <c r="AA93" s="118"/>
      <c r="AB93" s="118"/>
      <c r="AC93" s="120">
        <f t="shared" si="12"/>
        <v>1127777.7777777761</v>
      </c>
      <c r="AD93" s="118"/>
      <c r="AE93" s="118"/>
      <c r="AF93" s="118"/>
    </row>
    <row r="94" spans="1:32" s="14" customFormat="1" x14ac:dyDescent="0.25">
      <c r="A94" s="35">
        <f t="shared" ca="1" si="17"/>
        <v>16461.612222222222</v>
      </c>
      <c r="B94" s="26">
        <v>66</v>
      </c>
      <c r="C94" s="122">
        <f t="shared" ref="C94:C125" ca="1" si="25">IF(B94&lt;$F$8,DATE(YEAR($F$11),MONTH($C$29)+B93,DAY($F$11)),$F$12)</f>
        <v>46426</v>
      </c>
      <c r="D94" s="44">
        <f t="shared" ca="1" si="18"/>
        <v>31</v>
      </c>
      <c r="E94" s="29">
        <f t="shared" ca="1" si="19"/>
        <v>16461.612222222222</v>
      </c>
      <c r="F94" s="102">
        <f t="shared" si="20"/>
        <v>9722.2222222222226</v>
      </c>
      <c r="G94" s="46">
        <f ca="1">ROUND(($E$5-SUM($F$29:F93))*$F$10/360*D94,2)</f>
        <v>6739.39</v>
      </c>
      <c r="H94" s="31">
        <v>0</v>
      </c>
      <c r="I94" s="47">
        <f t="shared" si="21"/>
        <v>0</v>
      </c>
      <c r="J94" s="32">
        <v>0</v>
      </c>
      <c r="K94" s="123">
        <f t="shared" si="22"/>
        <v>0</v>
      </c>
      <c r="L94" s="124"/>
      <c r="M94" s="124"/>
      <c r="N94" s="124"/>
      <c r="O94" s="124"/>
      <c r="P94" s="135">
        <f t="shared" ca="1" si="23"/>
        <v>0</v>
      </c>
      <c r="Q94" s="114">
        <f t="shared" ca="1" si="24"/>
        <v>0</v>
      </c>
      <c r="R94" s="124"/>
      <c r="S94" s="124"/>
      <c r="T94" s="30" t="s">
        <v>38</v>
      </c>
      <c r="U94" s="33" t="s">
        <v>38</v>
      </c>
      <c r="V94" s="125">
        <f t="shared" ref="V94:V157" si="26">V93-F94</f>
        <v>1108333.3333333316</v>
      </c>
      <c r="W94" s="118"/>
      <c r="X94" s="118"/>
      <c r="Y94" s="120"/>
      <c r="Z94" s="118"/>
      <c r="AA94" s="118"/>
      <c r="AB94" s="118"/>
      <c r="AC94" s="120">
        <f t="shared" si="12"/>
        <v>1118055.5555555539</v>
      </c>
      <c r="AD94" s="118"/>
      <c r="AE94" s="118"/>
      <c r="AF94" s="118"/>
    </row>
    <row r="95" spans="1:32" s="14" customFormat="1" x14ac:dyDescent="0.25">
      <c r="A95" s="35">
        <f t="shared" ca="1" si="17"/>
        <v>15756.482222222223</v>
      </c>
      <c r="B95" s="26">
        <v>67</v>
      </c>
      <c r="C95" s="122">
        <f t="shared" ca="1" si="25"/>
        <v>46454</v>
      </c>
      <c r="D95" s="44">
        <f t="shared" ca="1" si="18"/>
        <v>28</v>
      </c>
      <c r="E95" s="29">
        <f t="shared" ca="1" si="19"/>
        <v>15756.482222222223</v>
      </c>
      <c r="F95" s="102">
        <f t="shared" si="20"/>
        <v>9722.2222222222226</v>
      </c>
      <c r="G95" s="46">
        <f ca="1">ROUND(($E$5-SUM($F$29:F94))*$F$10/360*D95,2)</f>
        <v>6034.26</v>
      </c>
      <c r="H95" s="31">
        <v>0</v>
      </c>
      <c r="I95" s="47">
        <f t="shared" si="21"/>
        <v>0</v>
      </c>
      <c r="J95" s="32">
        <v>0</v>
      </c>
      <c r="K95" s="123">
        <f t="shared" si="22"/>
        <v>0</v>
      </c>
      <c r="L95" s="124"/>
      <c r="M95" s="124"/>
      <c r="N95" s="124"/>
      <c r="O95" s="124"/>
      <c r="P95" s="135">
        <f t="shared" ca="1" si="23"/>
        <v>0</v>
      </c>
      <c r="Q95" s="114">
        <f t="shared" ca="1" si="24"/>
        <v>0</v>
      </c>
      <c r="R95" s="124"/>
      <c r="S95" s="124"/>
      <c r="T95" s="30" t="s">
        <v>38</v>
      </c>
      <c r="U95" s="33" t="s">
        <v>38</v>
      </c>
      <c r="V95" s="125">
        <f t="shared" si="26"/>
        <v>1098611.1111111094</v>
      </c>
      <c r="W95" s="118"/>
      <c r="X95" s="118"/>
      <c r="Y95" s="120"/>
      <c r="Z95" s="118"/>
      <c r="AA95" s="118"/>
      <c r="AB95" s="118"/>
      <c r="AC95" s="120">
        <f t="shared" ref="AC95:AC158" si="27">AC94-F94</f>
        <v>1108333.3333333316</v>
      </c>
      <c r="AD95" s="118"/>
      <c r="AE95" s="118"/>
      <c r="AF95" s="118"/>
    </row>
    <row r="96" spans="1:32" s="14" customFormat="1" x14ac:dyDescent="0.25">
      <c r="A96" s="35">
        <f t="shared" ca="1" si="17"/>
        <v>16344.402222222223</v>
      </c>
      <c r="B96" s="26">
        <v>68</v>
      </c>
      <c r="C96" s="122">
        <f t="shared" ca="1" si="25"/>
        <v>46485</v>
      </c>
      <c r="D96" s="44">
        <f t="shared" ca="1" si="18"/>
        <v>31</v>
      </c>
      <c r="E96" s="29">
        <f t="shared" ca="1" si="19"/>
        <v>16344.402222222223</v>
      </c>
      <c r="F96" s="102">
        <f t="shared" si="20"/>
        <v>9722.2222222222226</v>
      </c>
      <c r="G96" s="46">
        <f ca="1">ROUND(($E$5-SUM($F$29:F95))*$F$10/360*D96,2)</f>
        <v>6622.18</v>
      </c>
      <c r="H96" s="31">
        <v>0</v>
      </c>
      <c r="I96" s="47">
        <f t="shared" si="21"/>
        <v>0</v>
      </c>
      <c r="J96" s="32">
        <v>0</v>
      </c>
      <c r="K96" s="123">
        <f t="shared" si="22"/>
        <v>0</v>
      </c>
      <c r="L96" s="124"/>
      <c r="M96" s="124"/>
      <c r="N96" s="124"/>
      <c r="O96" s="124"/>
      <c r="P96" s="135">
        <f t="shared" ca="1" si="23"/>
        <v>0</v>
      </c>
      <c r="Q96" s="114">
        <f t="shared" ca="1" si="24"/>
        <v>0</v>
      </c>
      <c r="R96" s="124"/>
      <c r="S96" s="124"/>
      <c r="T96" s="30" t="s">
        <v>38</v>
      </c>
      <c r="U96" s="33" t="s">
        <v>38</v>
      </c>
      <c r="V96" s="125">
        <f t="shared" si="26"/>
        <v>1088888.8888888871</v>
      </c>
      <c r="W96" s="118"/>
      <c r="X96" s="118"/>
      <c r="Y96" s="120"/>
      <c r="Z96" s="118"/>
      <c r="AA96" s="118"/>
      <c r="AB96" s="118"/>
      <c r="AC96" s="120">
        <f t="shared" si="27"/>
        <v>1098611.1111111094</v>
      </c>
      <c r="AD96" s="118"/>
      <c r="AE96" s="118"/>
      <c r="AF96" s="118"/>
    </row>
    <row r="97" spans="1:32" s="14" customFormat="1" x14ac:dyDescent="0.25">
      <c r="A97" s="35">
        <f t="shared" ca="1" si="17"/>
        <v>16074.072222222223</v>
      </c>
      <c r="B97" s="26">
        <v>69</v>
      </c>
      <c r="C97" s="122">
        <f t="shared" ca="1" si="25"/>
        <v>46515</v>
      </c>
      <c r="D97" s="44">
        <f t="shared" ca="1" si="18"/>
        <v>30</v>
      </c>
      <c r="E97" s="29">
        <f t="shared" ca="1" si="19"/>
        <v>16074.072222222223</v>
      </c>
      <c r="F97" s="102">
        <f t="shared" si="20"/>
        <v>9722.2222222222226</v>
      </c>
      <c r="G97" s="46">
        <f ca="1">ROUND(($E$5-SUM($F$29:F96))*$F$10/360*D97,2)</f>
        <v>6351.85</v>
      </c>
      <c r="H97" s="31">
        <v>0</v>
      </c>
      <c r="I97" s="47">
        <f t="shared" si="21"/>
        <v>0</v>
      </c>
      <c r="J97" s="32">
        <v>0</v>
      </c>
      <c r="K97" s="123">
        <f t="shared" si="22"/>
        <v>0</v>
      </c>
      <c r="L97" s="124"/>
      <c r="M97" s="124"/>
      <c r="N97" s="124"/>
      <c r="O97" s="124"/>
      <c r="P97" s="135">
        <f t="shared" ca="1" si="23"/>
        <v>0</v>
      </c>
      <c r="Q97" s="114">
        <f t="shared" ca="1" si="24"/>
        <v>0</v>
      </c>
      <c r="R97" s="124"/>
      <c r="S97" s="124"/>
      <c r="T97" s="30" t="s">
        <v>38</v>
      </c>
      <c r="U97" s="33" t="s">
        <v>38</v>
      </c>
      <c r="V97" s="125">
        <f t="shared" si="26"/>
        <v>1079166.6666666649</v>
      </c>
      <c r="W97" s="118"/>
      <c r="X97" s="118"/>
      <c r="Y97" s="120"/>
      <c r="Z97" s="118"/>
      <c r="AA97" s="118"/>
      <c r="AB97" s="118"/>
      <c r="AC97" s="120">
        <f t="shared" si="27"/>
        <v>1088888.8888888871</v>
      </c>
      <c r="AD97" s="118"/>
      <c r="AE97" s="118"/>
      <c r="AF97" s="118"/>
    </row>
    <row r="98" spans="1:32" s="14" customFormat="1" x14ac:dyDescent="0.25">
      <c r="A98" s="35">
        <f t="shared" ca="1" si="17"/>
        <v>16227.202222222222</v>
      </c>
      <c r="B98" s="26">
        <v>70</v>
      </c>
      <c r="C98" s="122">
        <f t="shared" ca="1" si="25"/>
        <v>46546</v>
      </c>
      <c r="D98" s="44">
        <f t="shared" ca="1" si="18"/>
        <v>31</v>
      </c>
      <c r="E98" s="29">
        <f t="shared" ca="1" si="19"/>
        <v>16227.202222222222</v>
      </c>
      <c r="F98" s="102">
        <f t="shared" si="20"/>
        <v>9722.2222222222226</v>
      </c>
      <c r="G98" s="46">
        <f ca="1">ROUND(($E$5-SUM($F$29:F97))*$F$10/360*D98,2)</f>
        <v>6504.98</v>
      </c>
      <c r="H98" s="31">
        <v>0</v>
      </c>
      <c r="I98" s="47">
        <f t="shared" si="21"/>
        <v>0</v>
      </c>
      <c r="J98" s="32">
        <v>0</v>
      </c>
      <c r="K98" s="123">
        <f t="shared" si="22"/>
        <v>0</v>
      </c>
      <c r="L98" s="124"/>
      <c r="M98" s="124"/>
      <c r="N98" s="124"/>
      <c r="O98" s="124"/>
      <c r="P98" s="135">
        <f t="shared" ca="1" si="23"/>
        <v>0</v>
      </c>
      <c r="Q98" s="114">
        <f t="shared" ca="1" si="24"/>
        <v>0</v>
      </c>
      <c r="R98" s="124"/>
      <c r="S98" s="124"/>
      <c r="T98" s="30" t="s">
        <v>38</v>
      </c>
      <c r="U98" s="33" t="s">
        <v>38</v>
      </c>
      <c r="V98" s="125">
        <f t="shared" si="26"/>
        <v>1069444.4444444426</v>
      </c>
      <c r="W98" s="118"/>
      <c r="X98" s="118"/>
      <c r="Y98" s="120"/>
      <c r="Z98" s="118"/>
      <c r="AA98" s="118"/>
      <c r="AB98" s="118"/>
      <c r="AC98" s="120">
        <f t="shared" si="27"/>
        <v>1079166.6666666649</v>
      </c>
      <c r="AD98" s="118"/>
      <c r="AE98" s="118"/>
      <c r="AF98" s="118"/>
    </row>
    <row r="99" spans="1:32" s="14" customFormat="1" x14ac:dyDescent="0.25">
      <c r="A99" s="35">
        <f t="shared" ca="1" si="17"/>
        <v>15960.652222222223</v>
      </c>
      <c r="B99" s="26">
        <v>71</v>
      </c>
      <c r="C99" s="122">
        <f t="shared" ca="1" si="25"/>
        <v>46576</v>
      </c>
      <c r="D99" s="44">
        <f t="shared" ca="1" si="18"/>
        <v>30</v>
      </c>
      <c r="E99" s="29">
        <f t="shared" ca="1" si="19"/>
        <v>15960.652222222223</v>
      </c>
      <c r="F99" s="102">
        <f t="shared" si="20"/>
        <v>9722.2222222222226</v>
      </c>
      <c r="G99" s="46">
        <f ca="1">ROUND(($E$5-SUM($F$29:F98))*$F$10/360*D99,2)</f>
        <v>6238.43</v>
      </c>
      <c r="H99" s="31">
        <v>0</v>
      </c>
      <c r="I99" s="47">
        <f t="shared" si="21"/>
        <v>0</v>
      </c>
      <c r="J99" s="32">
        <v>0</v>
      </c>
      <c r="K99" s="123">
        <f t="shared" si="22"/>
        <v>0</v>
      </c>
      <c r="L99" s="124"/>
      <c r="M99" s="124"/>
      <c r="N99" s="124"/>
      <c r="O99" s="124"/>
      <c r="P99" s="135">
        <f t="shared" ca="1" si="23"/>
        <v>0</v>
      </c>
      <c r="Q99" s="114">
        <f t="shared" ca="1" si="24"/>
        <v>0</v>
      </c>
      <c r="R99" s="124"/>
      <c r="S99" s="124"/>
      <c r="T99" s="30" t="s">
        <v>38</v>
      </c>
      <c r="U99" s="33" t="s">
        <v>38</v>
      </c>
      <c r="V99" s="125">
        <f t="shared" si="26"/>
        <v>1059722.2222222204</v>
      </c>
      <c r="W99" s="118"/>
      <c r="X99" s="118"/>
      <c r="Y99" s="120"/>
      <c r="Z99" s="118"/>
      <c r="AA99" s="118"/>
      <c r="AB99" s="118"/>
      <c r="AC99" s="120">
        <f t="shared" si="27"/>
        <v>1069444.4444444426</v>
      </c>
      <c r="AD99" s="118"/>
      <c r="AE99" s="118"/>
      <c r="AF99" s="118"/>
    </row>
    <row r="100" spans="1:32" s="14" customFormat="1" x14ac:dyDescent="0.25">
      <c r="A100" s="35">
        <f t="shared" ca="1" si="17"/>
        <v>26542.242222222216</v>
      </c>
      <c r="B100" s="26">
        <v>72</v>
      </c>
      <c r="C100" s="122">
        <f t="shared" ca="1" si="25"/>
        <v>46607</v>
      </c>
      <c r="D100" s="44">
        <f t="shared" ca="1" si="18"/>
        <v>31</v>
      </c>
      <c r="E100" s="29">
        <f t="shared" ca="1" si="19"/>
        <v>26542.242222222216</v>
      </c>
      <c r="F100" s="102">
        <f t="shared" si="20"/>
        <v>9722.2222222222226</v>
      </c>
      <c r="G100" s="46">
        <f ca="1">ROUND(($E$5-SUM($F$29:F99))*$F$10/360*D100,2)</f>
        <v>6387.77</v>
      </c>
      <c r="H100" s="31">
        <v>0</v>
      </c>
      <c r="I100" s="47">
        <f t="shared" si="21"/>
        <v>0</v>
      </c>
      <c r="J100" s="32">
        <v>0</v>
      </c>
      <c r="K100" s="123">
        <f t="shared" si="22"/>
        <v>1000</v>
      </c>
      <c r="L100" s="124"/>
      <c r="M100" s="124"/>
      <c r="N100" s="124"/>
      <c r="O100" s="124"/>
      <c r="P100" s="135">
        <f t="shared" ca="1" si="23"/>
        <v>5500</v>
      </c>
      <c r="Q100" s="114">
        <f t="shared" ca="1" si="24"/>
        <v>3932.2499999999936</v>
      </c>
      <c r="R100" s="124"/>
      <c r="S100" s="124"/>
      <c r="T100" s="30" t="s">
        <v>38</v>
      </c>
      <c r="U100" s="33" t="s">
        <v>38</v>
      </c>
      <c r="V100" s="125">
        <f t="shared" si="26"/>
        <v>1049999.9999999981</v>
      </c>
      <c r="W100" s="118"/>
      <c r="X100" s="118"/>
      <c r="Y100" s="120"/>
      <c r="Z100" s="118"/>
      <c r="AA100" s="118"/>
      <c r="AB100" s="118"/>
      <c r="AC100" s="120">
        <f t="shared" si="27"/>
        <v>1059722.2222222204</v>
      </c>
      <c r="AD100" s="118"/>
      <c r="AE100" s="118"/>
      <c r="AF100" s="118"/>
    </row>
    <row r="101" spans="1:32" s="14" customFormat="1" x14ac:dyDescent="0.25">
      <c r="A101" s="35">
        <f t="shared" ca="1" si="17"/>
        <v>16051.392222222223</v>
      </c>
      <c r="B101" s="26">
        <v>73</v>
      </c>
      <c r="C101" s="122">
        <f t="shared" ca="1" si="25"/>
        <v>46638</v>
      </c>
      <c r="D101" s="44">
        <f t="shared" ca="1" si="18"/>
        <v>31</v>
      </c>
      <c r="E101" s="29">
        <f t="shared" ca="1" si="19"/>
        <v>16051.392222222223</v>
      </c>
      <c r="F101" s="102">
        <f t="shared" si="20"/>
        <v>9722.2222222222226</v>
      </c>
      <c r="G101" s="46">
        <f ca="1">ROUND(($E$5-SUM($F$29:F100))*$F$10/360*D101,2)</f>
        <v>6329.17</v>
      </c>
      <c r="H101" s="31">
        <v>0</v>
      </c>
      <c r="I101" s="47">
        <f t="shared" si="21"/>
        <v>0</v>
      </c>
      <c r="J101" s="32">
        <v>0</v>
      </c>
      <c r="K101" s="123">
        <f t="shared" si="22"/>
        <v>0</v>
      </c>
      <c r="L101" s="124"/>
      <c r="M101" s="124"/>
      <c r="N101" s="124"/>
      <c r="O101" s="124"/>
      <c r="P101" s="135">
        <f t="shared" ca="1" si="23"/>
        <v>0</v>
      </c>
      <c r="Q101" s="114">
        <f t="shared" ca="1" si="24"/>
        <v>0</v>
      </c>
      <c r="R101" s="124"/>
      <c r="S101" s="124"/>
      <c r="T101" s="30" t="s">
        <v>38</v>
      </c>
      <c r="U101" s="33" t="s">
        <v>38</v>
      </c>
      <c r="V101" s="125">
        <f t="shared" si="26"/>
        <v>1040277.7777777759</v>
      </c>
      <c r="W101" s="118"/>
      <c r="X101" s="118"/>
      <c r="Y101" s="120"/>
      <c r="Z101" s="118"/>
      <c r="AA101" s="118"/>
      <c r="AB101" s="118"/>
      <c r="AC101" s="120">
        <f t="shared" si="27"/>
        <v>1049999.9999999981</v>
      </c>
      <c r="AD101" s="118"/>
      <c r="AE101" s="118"/>
      <c r="AF101" s="118"/>
    </row>
    <row r="102" spans="1:32" s="14" customFormat="1" x14ac:dyDescent="0.25">
      <c r="A102" s="35">
        <f t="shared" ca="1" si="17"/>
        <v>15790.512222222223</v>
      </c>
      <c r="B102" s="26">
        <v>74</v>
      </c>
      <c r="C102" s="122">
        <f t="shared" ca="1" si="25"/>
        <v>46668</v>
      </c>
      <c r="D102" s="44">
        <f t="shared" ca="1" si="18"/>
        <v>30</v>
      </c>
      <c r="E102" s="29">
        <f t="shared" ca="1" si="19"/>
        <v>15790.512222222223</v>
      </c>
      <c r="F102" s="102">
        <f t="shared" si="20"/>
        <v>9722.2222222222226</v>
      </c>
      <c r="G102" s="46">
        <f ca="1">ROUND(($E$5-SUM($F$29:F101))*$F$10/360*D102,2)</f>
        <v>6068.29</v>
      </c>
      <c r="H102" s="31">
        <v>0</v>
      </c>
      <c r="I102" s="47">
        <f t="shared" si="21"/>
        <v>0</v>
      </c>
      <c r="J102" s="32">
        <v>0</v>
      </c>
      <c r="K102" s="123">
        <f t="shared" si="22"/>
        <v>0</v>
      </c>
      <c r="L102" s="124"/>
      <c r="M102" s="124"/>
      <c r="N102" s="124"/>
      <c r="O102" s="124"/>
      <c r="P102" s="135">
        <f t="shared" ca="1" si="23"/>
        <v>0</v>
      </c>
      <c r="Q102" s="114">
        <f t="shared" ca="1" si="24"/>
        <v>0</v>
      </c>
      <c r="R102" s="124"/>
      <c r="S102" s="124"/>
      <c r="T102" s="30" t="s">
        <v>38</v>
      </c>
      <c r="U102" s="33" t="s">
        <v>38</v>
      </c>
      <c r="V102" s="125">
        <f t="shared" si="26"/>
        <v>1030555.5555555536</v>
      </c>
      <c r="W102" s="118"/>
      <c r="X102" s="118"/>
      <c r="Y102" s="120"/>
      <c r="Z102" s="118"/>
      <c r="AA102" s="118"/>
      <c r="AB102" s="118"/>
      <c r="AC102" s="120">
        <f t="shared" si="27"/>
        <v>1040277.7777777759</v>
      </c>
      <c r="AD102" s="118"/>
      <c r="AE102" s="118"/>
      <c r="AF102" s="118"/>
    </row>
    <row r="103" spans="1:32" s="14" customFormat="1" x14ac:dyDescent="0.25">
      <c r="A103" s="35">
        <f t="shared" ca="1" si="17"/>
        <v>15934.182222222222</v>
      </c>
      <c r="B103" s="26">
        <v>75</v>
      </c>
      <c r="C103" s="122">
        <f t="shared" ca="1" si="25"/>
        <v>46699</v>
      </c>
      <c r="D103" s="44">
        <f t="shared" ca="1" si="18"/>
        <v>31</v>
      </c>
      <c r="E103" s="29">
        <f t="shared" ca="1" si="19"/>
        <v>15934.182222222222</v>
      </c>
      <c r="F103" s="102">
        <f t="shared" si="20"/>
        <v>9722.2222222222226</v>
      </c>
      <c r="G103" s="46">
        <f ca="1">ROUND(($E$5-SUM($F$29:F102))*$F$10/360*D103,2)</f>
        <v>6211.96</v>
      </c>
      <c r="H103" s="31">
        <v>0</v>
      </c>
      <c r="I103" s="47">
        <f t="shared" si="21"/>
        <v>0</v>
      </c>
      <c r="J103" s="32">
        <v>0</v>
      </c>
      <c r="K103" s="123">
        <f t="shared" si="22"/>
        <v>0</v>
      </c>
      <c r="L103" s="124"/>
      <c r="M103" s="124"/>
      <c r="N103" s="124"/>
      <c r="O103" s="124"/>
      <c r="P103" s="135">
        <f t="shared" ca="1" si="23"/>
        <v>0</v>
      </c>
      <c r="Q103" s="114">
        <f t="shared" ca="1" si="24"/>
        <v>0</v>
      </c>
      <c r="R103" s="124"/>
      <c r="S103" s="124"/>
      <c r="T103" s="30" t="s">
        <v>38</v>
      </c>
      <c r="U103" s="33" t="s">
        <v>38</v>
      </c>
      <c r="V103" s="125">
        <f t="shared" si="26"/>
        <v>1020833.3333333314</v>
      </c>
      <c r="W103" s="118"/>
      <c r="X103" s="118"/>
      <c r="Y103" s="120"/>
      <c r="Z103" s="118"/>
      <c r="AA103" s="118"/>
      <c r="AB103" s="118"/>
      <c r="AC103" s="120">
        <f t="shared" si="27"/>
        <v>1030555.5555555536</v>
      </c>
      <c r="AD103" s="118"/>
      <c r="AE103" s="118"/>
      <c r="AF103" s="118"/>
    </row>
    <row r="104" spans="1:32" s="14" customFormat="1" x14ac:dyDescent="0.25">
      <c r="A104" s="35">
        <f t="shared" ca="1" si="17"/>
        <v>15677.082222222223</v>
      </c>
      <c r="B104" s="26">
        <v>76</v>
      </c>
      <c r="C104" s="122">
        <f t="shared" ca="1" si="25"/>
        <v>46729</v>
      </c>
      <c r="D104" s="44">
        <f t="shared" ca="1" si="18"/>
        <v>30</v>
      </c>
      <c r="E104" s="29">
        <f t="shared" ca="1" si="19"/>
        <v>15677.082222222223</v>
      </c>
      <c r="F104" s="102">
        <f t="shared" si="20"/>
        <v>9722.2222222222226</v>
      </c>
      <c r="G104" s="46">
        <f ca="1">ROUND(($E$5-SUM($F$29:F103))*$F$10/360*D104,2)</f>
        <v>5954.86</v>
      </c>
      <c r="H104" s="31">
        <v>0</v>
      </c>
      <c r="I104" s="47">
        <f t="shared" si="21"/>
        <v>0</v>
      </c>
      <c r="J104" s="32">
        <v>0</v>
      </c>
      <c r="K104" s="123">
        <f t="shared" si="22"/>
        <v>0</v>
      </c>
      <c r="L104" s="124"/>
      <c r="M104" s="124"/>
      <c r="N104" s="124"/>
      <c r="O104" s="124"/>
      <c r="P104" s="135">
        <f t="shared" ca="1" si="23"/>
        <v>0</v>
      </c>
      <c r="Q104" s="114">
        <f t="shared" ca="1" si="24"/>
        <v>0</v>
      </c>
      <c r="R104" s="124"/>
      <c r="S104" s="124"/>
      <c r="T104" s="30" t="s">
        <v>38</v>
      </c>
      <c r="U104" s="33" t="s">
        <v>38</v>
      </c>
      <c r="V104" s="125">
        <f t="shared" si="26"/>
        <v>1011111.1111111091</v>
      </c>
      <c r="W104" s="118"/>
      <c r="X104" s="118"/>
      <c r="Y104" s="120"/>
      <c r="Z104" s="118"/>
      <c r="AA104" s="118"/>
      <c r="AB104" s="118"/>
      <c r="AC104" s="120">
        <f t="shared" si="27"/>
        <v>1020833.3333333314</v>
      </c>
      <c r="AD104" s="118"/>
      <c r="AE104" s="118"/>
      <c r="AF104" s="118"/>
    </row>
    <row r="105" spans="1:32" s="14" customFormat="1" x14ac:dyDescent="0.25">
      <c r="A105" s="35">
        <f t="shared" ca="1" si="17"/>
        <v>15816.972222222223</v>
      </c>
      <c r="B105" s="26">
        <v>77</v>
      </c>
      <c r="C105" s="122">
        <f t="shared" ca="1" si="25"/>
        <v>46760</v>
      </c>
      <c r="D105" s="44">
        <f t="shared" ca="1" si="18"/>
        <v>31</v>
      </c>
      <c r="E105" s="29">
        <f t="shared" ca="1" si="19"/>
        <v>15816.972222222223</v>
      </c>
      <c r="F105" s="102">
        <f t="shared" si="20"/>
        <v>9722.2222222222226</v>
      </c>
      <c r="G105" s="46">
        <f ca="1">ROUND(($E$5-SUM($F$29:F104))*$F$10/360*D105,2)</f>
        <v>6094.75</v>
      </c>
      <c r="H105" s="31">
        <v>0</v>
      </c>
      <c r="I105" s="47">
        <f t="shared" si="21"/>
        <v>0</v>
      </c>
      <c r="J105" s="32">
        <v>0</v>
      </c>
      <c r="K105" s="123">
        <f t="shared" si="22"/>
        <v>0</v>
      </c>
      <c r="L105" s="124"/>
      <c r="M105" s="124"/>
      <c r="N105" s="124"/>
      <c r="O105" s="124"/>
      <c r="P105" s="135">
        <f t="shared" ca="1" si="23"/>
        <v>0</v>
      </c>
      <c r="Q105" s="114">
        <f t="shared" ca="1" si="24"/>
        <v>0</v>
      </c>
      <c r="R105" s="124"/>
      <c r="S105" s="124"/>
      <c r="T105" s="30" t="s">
        <v>38</v>
      </c>
      <c r="U105" s="33" t="s">
        <v>38</v>
      </c>
      <c r="V105" s="125">
        <f t="shared" si="26"/>
        <v>1001388.8888888869</v>
      </c>
      <c r="W105" s="118"/>
      <c r="X105" s="118"/>
      <c r="Y105" s="120"/>
      <c r="Z105" s="118"/>
      <c r="AA105" s="118"/>
      <c r="AB105" s="118"/>
      <c r="AC105" s="120">
        <f t="shared" si="27"/>
        <v>1011111.1111111091</v>
      </c>
      <c r="AD105" s="118"/>
      <c r="AE105" s="118"/>
      <c r="AF105" s="118"/>
    </row>
    <row r="106" spans="1:32" s="14" customFormat="1" x14ac:dyDescent="0.25">
      <c r="A106" s="35">
        <f t="shared" ca="1" si="17"/>
        <v>15758.372222222222</v>
      </c>
      <c r="B106" s="26">
        <v>78</v>
      </c>
      <c r="C106" s="122">
        <f t="shared" ca="1" si="25"/>
        <v>46791</v>
      </c>
      <c r="D106" s="44">
        <f t="shared" ca="1" si="18"/>
        <v>31</v>
      </c>
      <c r="E106" s="29">
        <f t="shared" ca="1" si="19"/>
        <v>15758.372222222222</v>
      </c>
      <c r="F106" s="102">
        <f t="shared" si="20"/>
        <v>9722.2222222222226</v>
      </c>
      <c r="G106" s="46">
        <f ca="1">ROUND(($E$5-SUM($F$29:F105))*$F$10/360*D106,2)</f>
        <v>6036.15</v>
      </c>
      <c r="H106" s="31">
        <v>0</v>
      </c>
      <c r="I106" s="47">
        <f t="shared" si="21"/>
        <v>0</v>
      </c>
      <c r="J106" s="32">
        <v>0</v>
      </c>
      <c r="K106" s="123">
        <f t="shared" si="22"/>
        <v>0</v>
      </c>
      <c r="L106" s="124"/>
      <c r="M106" s="124"/>
      <c r="N106" s="124"/>
      <c r="O106" s="124"/>
      <c r="P106" s="135">
        <f t="shared" ca="1" si="23"/>
        <v>0</v>
      </c>
      <c r="Q106" s="114">
        <f t="shared" ca="1" si="24"/>
        <v>0</v>
      </c>
      <c r="R106" s="124"/>
      <c r="S106" s="124"/>
      <c r="T106" s="30" t="s">
        <v>38</v>
      </c>
      <c r="U106" s="33" t="s">
        <v>38</v>
      </c>
      <c r="V106" s="125">
        <f t="shared" si="26"/>
        <v>991666.66666666465</v>
      </c>
      <c r="W106" s="118"/>
      <c r="X106" s="118"/>
      <c r="Y106" s="120"/>
      <c r="Z106" s="118"/>
      <c r="AA106" s="118"/>
      <c r="AB106" s="118"/>
      <c r="AC106" s="120">
        <f t="shared" si="27"/>
        <v>1001388.8888888869</v>
      </c>
      <c r="AD106" s="118"/>
      <c r="AE106" s="118"/>
      <c r="AF106" s="118"/>
    </row>
    <row r="107" spans="1:32" s="14" customFormat="1" x14ac:dyDescent="0.25">
      <c r="A107" s="35">
        <f t="shared" ca="1" si="17"/>
        <v>15314.122222222222</v>
      </c>
      <c r="B107" s="26">
        <v>79</v>
      </c>
      <c r="C107" s="122">
        <f t="shared" ca="1" si="25"/>
        <v>46820</v>
      </c>
      <c r="D107" s="44">
        <f t="shared" ca="1" si="18"/>
        <v>29</v>
      </c>
      <c r="E107" s="29">
        <f t="shared" ca="1" si="19"/>
        <v>15314.122222222222</v>
      </c>
      <c r="F107" s="102">
        <f t="shared" si="20"/>
        <v>9722.2222222222226</v>
      </c>
      <c r="G107" s="46">
        <f ca="1">ROUND(($E$5-SUM($F$29:F106))*$F$10/360*D107,2)</f>
        <v>5591.9</v>
      </c>
      <c r="H107" s="31">
        <v>0</v>
      </c>
      <c r="I107" s="47">
        <f t="shared" si="21"/>
        <v>0</v>
      </c>
      <c r="J107" s="32">
        <v>0</v>
      </c>
      <c r="K107" s="123">
        <f t="shared" si="22"/>
        <v>0</v>
      </c>
      <c r="L107" s="124"/>
      <c r="M107" s="124"/>
      <c r="N107" s="124"/>
      <c r="O107" s="124"/>
      <c r="P107" s="135">
        <f t="shared" ca="1" si="23"/>
        <v>0</v>
      </c>
      <c r="Q107" s="114">
        <f t="shared" ca="1" si="24"/>
        <v>0</v>
      </c>
      <c r="R107" s="124"/>
      <c r="S107" s="124"/>
      <c r="T107" s="30" t="s">
        <v>38</v>
      </c>
      <c r="U107" s="33" t="s">
        <v>38</v>
      </c>
      <c r="V107" s="125">
        <f t="shared" si="26"/>
        <v>981944.4444444424</v>
      </c>
      <c r="W107" s="118"/>
      <c r="X107" s="118"/>
      <c r="Y107" s="120"/>
      <c r="Z107" s="118"/>
      <c r="AA107" s="118"/>
      <c r="AB107" s="118"/>
      <c r="AC107" s="120">
        <f t="shared" si="27"/>
        <v>991666.66666666465</v>
      </c>
      <c r="AD107" s="118"/>
      <c r="AE107" s="118"/>
      <c r="AF107" s="118"/>
    </row>
    <row r="108" spans="1:32" s="14" customFormat="1" x14ac:dyDescent="0.25">
      <c r="A108" s="35">
        <f t="shared" ca="1" si="17"/>
        <v>15641.162222222221</v>
      </c>
      <c r="B108" s="26">
        <v>80</v>
      </c>
      <c r="C108" s="122">
        <f t="shared" ca="1" si="25"/>
        <v>46851</v>
      </c>
      <c r="D108" s="44">
        <f t="shared" ca="1" si="18"/>
        <v>31</v>
      </c>
      <c r="E108" s="29">
        <f t="shared" ca="1" si="19"/>
        <v>15641.162222222221</v>
      </c>
      <c r="F108" s="102">
        <f t="shared" si="20"/>
        <v>9722.2222222222226</v>
      </c>
      <c r="G108" s="46">
        <f ca="1">ROUND(($E$5-SUM($F$29:F107))*$F$10/360*D108,2)</f>
        <v>5918.94</v>
      </c>
      <c r="H108" s="31">
        <v>0</v>
      </c>
      <c r="I108" s="47">
        <f t="shared" si="21"/>
        <v>0</v>
      </c>
      <c r="J108" s="32">
        <v>0</v>
      </c>
      <c r="K108" s="123">
        <f t="shared" si="22"/>
        <v>0</v>
      </c>
      <c r="L108" s="124"/>
      <c r="M108" s="124"/>
      <c r="N108" s="124"/>
      <c r="O108" s="124"/>
      <c r="P108" s="135">
        <f t="shared" ca="1" si="23"/>
        <v>0</v>
      </c>
      <c r="Q108" s="114">
        <f t="shared" ca="1" si="24"/>
        <v>0</v>
      </c>
      <c r="R108" s="124"/>
      <c r="S108" s="124"/>
      <c r="T108" s="30" t="s">
        <v>38</v>
      </c>
      <c r="U108" s="33" t="s">
        <v>38</v>
      </c>
      <c r="V108" s="125">
        <f t="shared" si="26"/>
        <v>972222.22222222015</v>
      </c>
      <c r="W108" s="118"/>
      <c r="X108" s="118"/>
      <c r="Y108" s="120"/>
      <c r="Z108" s="118"/>
      <c r="AA108" s="118"/>
      <c r="AB108" s="118"/>
      <c r="AC108" s="120">
        <f t="shared" si="27"/>
        <v>981944.4444444424</v>
      </c>
      <c r="AD108" s="118"/>
      <c r="AE108" s="118"/>
      <c r="AF108" s="118"/>
    </row>
    <row r="109" spans="1:32" s="14" customFormat="1" x14ac:dyDescent="0.25">
      <c r="A109" s="35">
        <f t="shared" ca="1" si="17"/>
        <v>15393.522222222222</v>
      </c>
      <c r="B109" s="26">
        <v>81</v>
      </c>
      <c r="C109" s="122">
        <f t="shared" ca="1" si="25"/>
        <v>46881</v>
      </c>
      <c r="D109" s="44">
        <f t="shared" ca="1" si="18"/>
        <v>30</v>
      </c>
      <c r="E109" s="29">
        <f t="shared" ca="1" si="19"/>
        <v>15393.522222222222</v>
      </c>
      <c r="F109" s="102">
        <f t="shared" si="20"/>
        <v>9722.2222222222226</v>
      </c>
      <c r="G109" s="46">
        <f ca="1">ROUND(($E$5-SUM($F$29:F108))*$F$10/360*D109,2)</f>
        <v>5671.3</v>
      </c>
      <c r="H109" s="31">
        <v>0</v>
      </c>
      <c r="I109" s="47">
        <f t="shared" si="21"/>
        <v>0</v>
      </c>
      <c r="J109" s="32">
        <v>0</v>
      </c>
      <c r="K109" s="123">
        <f t="shared" si="22"/>
        <v>0</v>
      </c>
      <c r="L109" s="124"/>
      <c r="M109" s="124"/>
      <c r="N109" s="124"/>
      <c r="O109" s="124"/>
      <c r="P109" s="135">
        <f t="shared" ca="1" si="23"/>
        <v>0</v>
      </c>
      <c r="Q109" s="114">
        <f t="shared" ca="1" si="24"/>
        <v>0</v>
      </c>
      <c r="R109" s="124"/>
      <c r="S109" s="124"/>
      <c r="T109" s="30" t="s">
        <v>38</v>
      </c>
      <c r="U109" s="33" t="s">
        <v>38</v>
      </c>
      <c r="V109" s="125">
        <f t="shared" si="26"/>
        <v>962499.9999999979</v>
      </c>
      <c r="W109" s="118"/>
      <c r="X109" s="118"/>
      <c r="Y109" s="120"/>
      <c r="Z109" s="118"/>
      <c r="AA109" s="118"/>
      <c r="AB109" s="118"/>
      <c r="AC109" s="120">
        <f t="shared" si="27"/>
        <v>972222.22222222015</v>
      </c>
      <c r="AD109" s="118"/>
      <c r="AE109" s="118"/>
      <c r="AF109" s="118"/>
    </row>
    <row r="110" spans="1:32" s="14" customFormat="1" x14ac:dyDescent="0.25">
      <c r="A110" s="35">
        <f t="shared" ca="1" si="17"/>
        <v>15523.962222222222</v>
      </c>
      <c r="B110" s="26">
        <v>82</v>
      </c>
      <c r="C110" s="122">
        <f t="shared" ca="1" si="25"/>
        <v>46912</v>
      </c>
      <c r="D110" s="44">
        <f t="shared" ca="1" si="18"/>
        <v>31</v>
      </c>
      <c r="E110" s="29">
        <f t="shared" ca="1" si="19"/>
        <v>15523.962222222222</v>
      </c>
      <c r="F110" s="102">
        <f t="shared" si="20"/>
        <v>9722.2222222222226</v>
      </c>
      <c r="G110" s="46">
        <f ca="1">ROUND(($E$5-SUM($F$29:F109))*$F$10/360*D110,2)</f>
        <v>5801.74</v>
      </c>
      <c r="H110" s="31">
        <v>0</v>
      </c>
      <c r="I110" s="47">
        <f t="shared" si="21"/>
        <v>0</v>
      </c>
      <c r="J110" s="32">
        <v>0</v>
      </c>
      <c r="K110" s="123">
        <f t="shared" si="22"/>
        <v>0</v>
      </c>
      <c r="L110" s="124"/>
      <c r="M110" s="124"/>
      <c r="N110" s="124"/>
      <c r="O110" s="124"/>
      <c r="P110" s="135">
        <f t="shared" ca="1" si="23"/>
        <v>0</v>
      </c>
      <c r="Q110" s="114">
        <f t="shared" ca="1" si="24"/>
        <v>0</v>
      </c>
      <c r="R110" s="124"/>
      <c r="S110" s="124"/>
      <c r="T110" s="30" t="s">
        <v>38</v>
      </c>
      <c r="U110" s="33" t="s">
        <v>38</v>
      </c>
      <c r="V110" s="125">
        <f t="shared" si="26"/>
        <v>952777.77777777566</v>
      </c>
      <c r="W110" s="118"/>
      <c r="X110" s="118"/>
      <c r="Y110" s="120"/>
      <c r="Z110" s="118"/>
      <c r="AA110" s="118"/>
      <c r="AB110" s="118"/>
      <c r="AC110" s="120">
        <f t="shared" si="27"/>
        <v>962499.9999999979</v>
      </c>
      <c r="AD110" s="118"/>
      <c r="AE110" s="118"/>
      <c r="AF110" s="118"/>
    </row>
    <row r="111" spans="1:32" s="14" customFormat="1" x14ac:dyDescent="0.25">
      <c r="A111" s="35">
        <f t="shared" ca="1" si="17"/>
        <v>15280.092222222222</v>
      </c>
      <c r="B111" s="26">
        <v>83</v>
      </c>
      <c r="C111" s="122">
        <f t="shared" ca="1" si="25"/>
        <v>46942</v>
      </c>
      <c r="D111" s="44">
        <f t="shared" ca="1" si="18"/>
        <v>30</v>
      </c>
      <c r="E111" s="29">
        <f t="shared" ca="1" si="19"/>
        <v>15280.092222222222</v>
      </c>
      <c r="F111" s="102">
        <f t="shared" si="20"/>
        <v>9722.2222222222226</v>
      </c>
      <c r="G111" s="46">
        <f ca="1">ROUND(($E$5-SUM($F$29:F110))*$F$10/360*D111,2)</f>
        <v>5557.87</v>
      </c>
      <c r="H111" s="31">
        <v>0</v>
      </c>
      <c r="I111" s="47">
        <f t="shared" si="21"/>
        <v>0</v>
      </c>
      <c r="J111" s="32">
        <v>0</v>
      </c>
      <c r="K111" s="123">
        <f t="shared" si="22"/>
        <v>0</v>
      </c>
      <c r="L111" s="124"/>
      <c r="M111" s="124"/>
      <c r="N111" s="124"/>
      <c r="O111" s="124"/>
      <c r="P111" s="135">
        <f t="shared" ca="1" si="23"/>
        <v>0</v>
      </c>
      <c r="Q111" s="114">
        <f t="shared" ca="1" si="24"/>
        <v>0</v>
      </c>
      <c r="R111" s="124"/>
      <c r="S111" s="124"/>
      <c r="T111" s="30" t="s">
        <v>38</v>
      </c>
      <c r="U111" s="33" t="s">
        <v>38</v>
      </c>
      <c r="V111" s="125">
        <f t="shared" si="26"/>
        <v>943055.55555555341</v>
      </c>
      <c r="W111" s="118"/>
      <c r="X111" s="118"/>
      <c r="Y111" s="120"/>
      <c r="Z111" s="118"/>
      <c r="AA111" s="118"/>
      <c r="AB111" s="118"/>
      <c r="AC111" s="120">
        <f t="shared" si="27"/>
        <v>952777.77777777566</v>
      </c>
      <c r="AD111" s="118"/>
      <c r="AE111" s="118"/>
      <c r="AF111" s="118"/>
    </row>
    <row r="112" spans="1:32" s="14" customFormat="1" x14ac:dyDescent="0.25">
      <c r="A112" s="35">
        <f t="shared" ca="1" si="17"/>
        <v>25402.085555555546</v>
      </c>
      <c r="B112" s="26">
        <v>84</v>
      </c>
      <c r="C112" s="122">
        <f t="shared" ca="1" si="25"/>
        <v>46973</v>
      </c>
      <c r="D112" s="44">
        <f t="shared" ca="1" si="18"/>
        <v>31</v>
      </c>
      <c r="E112" s="29">
        <f t="shared" ca="1" si="19"/>
        <v>25402.085555555546</v>
      </c>
      <c r="F112" s="102">
        <f t="shared" si="20"/>
        <v>9722.2222222222226</v>
      </c>
      <c r="G112" s="46">
        <f ca="1">ROUND(($E$5-SUM($F$29:F111))*$F$10/360*D112,2)</f>
        <v>5684.53</v>
      </c>
      <c r="H112" s="31">
        <v>0</v>
      </c>
      <c r="I112" s="47">
        <f t="shared" si="21"/>
        <v>0</v>
      </c>
      <c r="J112" s="32">
        <v>0</v>
      </c>
      <c r="K112" s="123">
        <f t="shared" si="22"/>
        <v>1000</v>
      </c>
      <c r="L112" s="124"/>
      <c r="M112" s="124"/>
      <c r="N112" s="124"/>
      <c r="O112" s="124"/>
      <c r="P112" s="135">
        <f t="shared" ca="1" si="23"/>
        <v>5500</v>
      </c>
      <c r="Q112" s="114">
        <f t="shared" ca="1" si="24"/>
        <v>3495.3333333333253</v>
      </c>
      <c r="R112" s="124"/>
      <c r="S112" s="124"/>
      <c r="T112" s="30" t="s">
        <v>38</v>
      </c>
      <c r="U112" s="33" t="s">
        <v>38</v>
      </c>
      <c r="V112" s="125">
        <f t="shared" si="26"/>
        <v>933333.33333333116</v>
      </c>
      <c r="W112" s="118"/>
      <c r="X112" s="118"/>
      <c r="Y112" s="120"/>
      <c r="Z112" s="118"/>
      <c r="AA112" s="118"/>
      <c r="AB112" s="118"/>
      <c r="AC112" s="120">
        <f t="shared" si="27"/>
        <v>943055.55555555341</v>
      </c>
      <c r="AD112" s="118"/>
      <c r="AE112" s="118"/>
      <c r="AF112" s="118"/>
    </row>
    <row r="113" spans="1:32" s="14" customFormat="1" x14ac:dyDescent="0.25">
      <c r="A113" s="35">
        <f t="shared" ca="1" si="17"/>
        <v>15348.152222222223</v>
      </c>
      <c r="B113" s="26">
        <v>85</v>
      </c>
      <c r="C113" s="122">
        <f t="shared" ca="1" si="25"/>
        <v>47004</v>
      </c>
      <c r="D113" s="44">
        <f t="shared" ca="1" si="18"/>
        <v>31</v>
      </c>
      <c r="E113" s="29">
        <f t="shared" ca="1" si="19"/>
        <v>15348.152222222223</v>
      </c>
      <c r="F113" s="102">
        <f t="shared" si="20"/>
        <v>9722.2222222222226</v>
      </c>
      <c r="G113" s="46">
        <f ca="1">ROUND(($E$5-SUM($F$29:F112))*$F$10/360*D113,2)</f>
        <v>5625.93</v>
      </c>
      <c r="H113" s="31">
        <v>0</v>
      </c>
      <c r="I113" s="47">
        <f t="shared" si="21"/>
        <v>0</v>
      </c>
      <c r="J113" s="32">
        <v>0</v>
      </c>
      <c r="K113" s="123">
        <f t="shared" si="22"/>
        <v>0</v>
      </c>
      <c r="L113" s="124"/>
      <c r="M113" s="124"/>
      <c r="N113" s="124"/>
      <c r="O113" s="124"/>
      <c r="P113" s="135">
        <f t="shared" ca="1" si="23"/>
        <v>0</v>
      </c>
      <c r="Q113" s="114">
        <f t="shared" ca="1" si="24"/>
        <v>0</v>
      </c>
      <c r="R113" s="124"/>
      <c r="S113" s="124"/>
      <c r="T113" s="30" t="s">
        <v>38</v>
      </c>
      <c r="U113" s="33" t="s">
        <v>38</v>
      </c>
      <c r="V113" s="125">
        <f t="shared" si="26"/>
        <v>923611.11111110891</v>
      </c>
      <c r="W113" s="118"/>
      <c r="X113" s="118"/>
      <c r="Y113" s="120"/>
      <c r="Z113" s="118"/>
      <c r="AA113" s="118"/>
      <c r="AB113" s="118"/>
      <c r="AC113" s="120">
        <f t="shared" si="27"/>
        <v>933333.33333333116</v>
      </c>
      <c r="AD113" s="118"/>
      <c r="AE113" s="118"/>
      <c r="AF113" s="118"/>
    </row>
    <row r="114" spans="1:32" s="14" customFormat="1" x14ac:dyDescent="0.25">
      <c r="A114" s="35">
        <f t="shared" ca="1" si="17"/>
        <v>15109.952222222222</v>
      </c>
      <c r="B114" s="26">
        <v>86</v>
      </c>
      <c r="C114" s="122">
        <f t="shared" ca="1" si="25"/>
        <v>47034</v>
      </c>
      <c r="D114" s="44">
        <f t="shared" ca="1" si="18"/>
        <v>30</v>
      </c>
      <c r="E114" s="29">
        <f t="shared" ca="1" si="19"/>
        <v>15109.952222222222</v>
      </c>
      <c r="F114" s="102">
        <f t="shared" si="20"/>
        <v>9722.2222222222226</v>
      </c>
      <c r="G114" s="46">
        <f ca="1">ROUND(($E$5-SUM($F$29:F113))*$F$10/360*D114,2)</f>
        <v>5387.73</v>
      </c>
      <c r="H114" s="31">
        <v>0</v>
      </c>
      <c r="I114" s="47">
        <f t="shared" si="21"/>
        <v>0</v>
      </c>
      <c r="J114" s="32">
        <v>0</v>
      </c>
      <c r="K114" s="123">
        <f t="shared" si="22"/>
        <v>0</v>
      </c>
      <c r="L114" s="124"/>
      <c r="M114" s="124"/>
      <c r="N114" s="124"/>
      <c r="O114" s="124"/>
      <c r="P114" s="135">
        <f t="shared" ca="1" si="23"/>
        <v>0</v>
      </c>
      <c r="Q114" s="114">
        <f t="shared" ca="1" si="24"/>
        <v>0</v>
      </c>
      <c r="R114" s="124"/>
      <c r="S114" s="124"/>
      <c r="T114" s="30" t="s">
        <v>38</v>
      </c>
      <c r="U114" s="33" t="s">
        <v>38</v>
      </c>
      <c r="V114" s="125">
        <f t="shared" si="26"/>
        <v>913888.88888888666</v>
      </c>
      <c r="W114" s="118"/>
      <c r="X114" s="118"/>
      <c r="Y114" s="120"/>
      <c r="Z114" s="118"/>
      <c r="AA114" s="118"/>
      <c r="AB114" s="118"/>
      <c r="AC114" s="120">
        <f t="shared" si="27"/>
        <v>923611.11111110891</v>
      </c>
      <c r="AD114" s="118"/>
      <c r="AE114" s="118"/>
      <c r="AF114" s="118"/>
    </row>
    <row r="115" spans="1:32" s="14" customFormat="1" x14ac:dyDescent="0.25">
      <c r="A115" s="35">
        <f t="shared" ca="1" si="17"/>
        <v>15230.942222222224</v>
      </c>
      <c r="B115" s="26">
        <v>87</v>
      </c>
      <c r="C115" s="122">
        <f t="shared" ca="1" si="25"/>
        <v>47065</v>
      </c>
      <c r="D115" s="44">
        <f t="shared" ca="1" si="18"/>
        <v>31</v>
      </c>
      <c r="E115" s="29">
        <f t="shared" ca="1" si="19"/>
        <v>15230.942222222224</v>
      </c>
      <c r="F115" s="102">
        <f t="shared" si="20"/>
        <v>9722.2222222222226</v>
      </c>
      <c r="G115" s="46">
        <f ca="1">ROUND(($E$5-SUM($F$29:F114))*$F$10/360*D115,2)</f>
        <v>5508.72</v>
      </c>
      <c r="H115" s="31">
        <v>0</v>
      </c>
      <c r="I115" s="47">
        <f t="shared" si="21"/>
        <v>0</v>
      </c>
      <c r="J115" s="32">
        <v>0</v>
      </c>
      <c r="K115" s="123">
        <f t="shared" si="22"/>
        <v>0</v>
      </c>
      <c r="L115" s="124"/>
      <c r="M115" s="124"/>
      <c r="N115" s="124"/>
      <c r="O115" s="124"/>
      <c r="P115" s="135">
        <f t="shared" ca="1" si="23"/>
        <v>0</v>
      </c>
      <c r="Q115" s="114">
        <f t="shared" ca="1" si="24"/>
        <v>0</v>
      </c>
      <c r="R115" s="124"/>
      <c r="S115" s="124"/>
      <c r="T115" s="30" t="s">
        <v>38</v>
      </c>
      <c r="U115" s="33" t="s">
        <v>38</v>
      </c>
      <c r="V115" s="125">
        <f t="shared" si="26"/>
        <v>904166.66666666442</v>
      </c>
      <c r="W115" s="118"/>
      <c r="X115" s="118"/>
      <c r="Y115" s="120"/>
      <c r="Z115" s="118"/>
      <c r="AA115" s="118"/>
      <c r="AB115" s="118"/>
      <c r="AC115" s="120">
        <f t="shared" si="27"/>
        <v>913888.88888888666</v>
      </c>
      <c r="AD115" s="118"/>
      <c r="AE115" s="118"/>
      <c r="AF115" s="118"/>
    </row>
    <row r="116" spans="1:32" s="14" customFormat="1" x14ac:dyDescent="0.25">
      <c r="A116" s="35">
        <f t="shared" ca="1" si="17"/>
        <v>14996.532222222224</v>
      </c>
      <c r="B116" s="26">
        <v>88</v>
      </c>
      <c r="C116" s="122">
        <f t="shared" ca="1" si="25"/>
        <v>47095</v>
      </c>
      <c r="D116" s="44">
        <f t="shared" ca="1" si="18"/>
        <v>30</v>
      </c>
      <c r="E116" s="29">
        <f t="shared" ca="1" si="19"/>
        <v>14996.532222222224</v>
      </c>
      <c r="F116" s="102">
        <f t="shared" si="20"/>
        <v>9722.2222222222226</v>
      </c>
      <c r="G116" s="46">
        <f ca="1">ROUND(($E$5-SUM($F$29:F115))*$F$10/360*D116,2)</f>
        <v>5274.31</v>
      </c>
      <c r="H116" s="31">
        <v>0</v>
      </c>
      <c r="I116" s="47">
        <f t="shared" si="21"/>
        <v>0</v>
      </c>
      <c r="J116" s="32">
        <v>0</v>
      </c>
      <c r="K116" s="123">
        <f t="shared" si="22"/>
        <v>0</v>
      </c>
      <c r="L116" s="124"/>
      <c r="M116" s="124"/>
      <c r="N116" s="124"/>
      <c r="O116" s="124"/>
      <c r="P116" s="135">
        <f t="shared" ca="1" si="23"/>
        <v>0</v>
      </c>
      <c r="Q116" s="114">
        <f t="shared" ca="1" si="24"/>
        <v>0</v>
      </c>
      <c r="R116" s="124"/>
      <c r="S116" s="124"/>
      <c r="T116" s="30" t="s">
        <v>38</v>
      </c>
      <c r="U116" s="33" t="s">
        <v>38</v>
      </c>
      <c r="V116" s="125">
        <f t="shared" si="26"/>
        <v>894444.44444444217</v>
      </c>
      <c r="W116" s="118"/>
      <c r="X116" s="118"/>
      <c r="Y116" s="120"/>
      <c r="Z116" s="118"/>
      <c r="AA116" s="118"/>
      <c r="AB116" s="118"/>
      <c r="AC116" s="120">
        <f t="shared" si="27"/>
        <v>904166.66666666442</v>
      </c>
      <c r="AD116" s="118"/>
      <c r="AE116" s="118"/>
      <c r="AF116" s="118"/>
    </row>
    <row r="117" spans="1:32" s="14" customFormat="1" x14ac:dyDescent="0.25">
      <c r="A117" s="35">
        <f t="shared" ca="1" si="17"/>
        <v>15113.732222222223</v>
      </c>
      <c r="B117" s="26">
        <v>89</v>
      </c>
      <c r="C117" s="122">
        <f t="shared" ca="1" si="25"/>
        <v>47126</v>
      </c>
      <c r="D117" s="44">
        <f t="shared" ca="1" si="18"/>
        <v>31</v>
      </c>
      <c r="E117" s="29">
        <f t="shared" ca="1" si="19"/>
        <v>15113.732222222223</v>
      </c>
      <c r="F117" s="102">
        <f t="shared" si="20"/>
        <v>9722.2222222222226</v>
      </c>
      <c r="G117" s="46">
        <f ca="1">ROUND(($E$5-SUM($F$29:F116))*$F$10/360*D117,2)</f>
        <v>5391.51</v>
      </c>
      <c r="H117" s="31">
        <v>0</v>
      </c>
      <c r="I117" s="47">
        <f t="shared" si="21"/>
        <v>0</v>
      </c>
      <c r="J117" s="32">
        <v>0</v>
      </c>
      <c r="K117" s="123">
        <f t="shared" si="22"/>
        <v>0</v>
      </c>
      <c r="L117" s="124"/>
      <c r="M117" s="124"/>
      <c r="N117" s="124"/>
      <c r="O117" s="124"/>
      <c r="P117" s="135">
        <f t="shared" ca="1" si="23"/>
        <v>0</v>
      </c>
      <c r="Q117" s="114">
        <f t="shared" ca="1" si="24"/>
        <v>0</v>
      </c>
      <c r="R117" s="124"/>
      <c r="S117" s="124"/>
      <c r="T117" s="30" t="s">
        <v>38</v>
      </c>
      <c r="U117" s="33" t="s">
        <v>38</v>
      </c>
      <c r="V117" s="125">
        <f t="shared" si="26"/>
        <v>884722.22222221992</v>
      </c>
      <c r="W117" s="118"/>
      <c r="X117" s="118"/>
      <c r="Y117" s="120"/>
      <c r="Z117" s="118"/>
      <c r="AA117" s="118"/>
      <c r="AB117" s="118"/>
      <c r="AC117" s="120">
        <f t="shared" si="27"/>
        <v>894444.44444444217</v>
      </c>
      <c r="AD117" s="118"/>
      <c r="AE117" s="118"/>
      <c r="AF117" s="118"/>
    </row>
    <row r="118" spans="1:32" s="14" customFormat="1" x14ac:dyDescent="0.25">
      <c r="A118" s="35">
        <f t="shared" ca="1" si="17"/>
        <v>15055.132222222222</v>
      </c>
      <c r="B118" s="26">
        <v>90</v>
      </c>
      <c r="C118" s="122">
        <f t="shared" ca="1" si="25"/>
        <v>47157</v>
      </c>
      <c r="D118" s="44">
        <f t="shared" ca="1" si="18"/>
        <v>31</v>
      </c>
      <c r="E118" s="29">
        <f t="shared" ca="1" si="19"/>
        <v>15055.132222222222</v>
      </c>
      <c r="F118" s="102">
        <f t="shared" si="20"/>
        <v>9722.2222222222226</v>
      </c>
      <c r="G118" s="46">
        <f ca="1">ROUND(($E$5-SUM($F$29:F117))*$F$10/360*D118,2)</f>
        <v>5332.91</v>
      </c>
      <c r="H118" s="31">
        <v>0</v>
      </c>
      <c r="I118" s="47">
        <f t="shared" si="21"/>
        <v>0</v>
      </c>
      <c r="J118" s="32">
        <v>0</v>
      </c>
      <c r="K118" s="123">
        <f t="shared" si="22"/>
        <v>0</v>
      </c>
      <c r="L118" s="124"/>
      <c r="M118" s="124"/>
      <c r="N118" s="124"/>
      <c r="O118" s="124"/>
      <c r="P118" s="135">
        <f t="shared" ca="1" si="23"/>
        <v>0</v>
      </c>
      <c r="Q118" s="114">
        <f t="shared" ca="1" si="24"/>
        <v>0</v>
      </c>
      <c r="R118" s="124"/>
      <c r="S118" s="124"/>
      <c r="T118" s="30" t="s">
        <v>38</v>
      </c>
      <c r="U118" s="33" t="s">
        <v>38</v>
      </c>
      <c r="V118" s="125">
        <f t="shared" si="26"/>
        <v>874999.99999999767</v>
      </c>
      <c r="W118" s="118"/>
      <c r="X118" s="118"/>
      <c r="Y118" s="120"/>
      <c r="Z118" s="118"/>
      <c r="AA118" s="118"/>
      <c r="AB118" s="118"/>
      <c r="AC118" s="120">
        <f t="shared" si="27"/>
        <v>884722.22222221992</v>
      </c>
      <c r="AD118" s="118"/>
      <c r="AE118" s="118"/>
      <c r="AF118" s="118"/>
    </row>
    <row r="119" spans="1:32" s="14" customFormat="1" x14ac:dyDescent="0.25">
      <c r="A119" s="35">
        <f t="shared" ca="1" si="17"/>
        <v>14486.112222222222</v>
      </c>
      <c r="B119" s="26">
        <v>91</v>
      </c>
      <c r="C119" s="122">
        <f t="shared" ca="1" si="25"/>
        <v>47185</v>
      </c>
      <c r="D119" s="44">
        <f t="shared" ca="1" si="18"/>
        <v>28</v>
      </c>
      <c r="E119" s="29">
        <f t="shared" ca="1" si="19"/>
        <v>14486.112222222222</v>
      </c>
      <c r="F119" s="102">
        <f t="shared" si="20"/>
        <v>9722.2222222222226</v>
      </c>
      <c r="G119" s="46">
        <f ca="1">ROUND(($E$5-SUM($F$29:F118))*$F$10/360*D119,2)</f>
        <v>4763.8900000000003</v>
      </c>
      <c r="H119" s="31">
        <v>0</v>
      </c>
      <c r="I119" s="47">
        <f t="shared" si="21"/>
        <v>0</v>
      </c>
      <c r="J119" s="32">
        <v>0</v>
      </c>
      <c r="K119" s="123">
        <f t="shared" si="22"/>
        <v>0</v>
      </c>
      <c r="L119" s="124"/>
      <c r="M119" s="124"/>
      <c r="N119" s="124"/>
      <c r="O119" s="124"/>
      <c r="P119" s="135">
        <f t="shared" ca="1" si="23"/>
        <v>0</v>
      </c>
      <c r="Q119" s="114">
        <f t="shared" ca="1" si="24"/>
        <v>0</v>
      </c>
      <c r="R119" s="124"/>
      <c r="S119" s="124"/>
      <c r="T119" s="30" t="s">
        <v>38</v>
      </c>
      <c r="U119" s="33" t="s">
        <v>38</v>
      </c>
      <c r="V119" s="125">
        <f t="shared" si="26"/>
        <v>865277.77777777542</v>
      </c>
      <c r="W119" s="118"/>
      <c r="X119" s="118"/>
      <c r="Y119" s="120"/>
      <c r="Z119" s="118"/>
      <c r="AA119" s="118"/>
      <c r="AB119" s="118"/>
      <c r="AC119" s="120">
        <f t="shared" si="27"/>
        <v>874999.99999999767</v>
      </c>
      <c r="AD119" s="118"/>
      <c r="AE119" s="118"/>
      <c r="AF119" s="118"/>
    </row>
    <row r="120" spans="1:32" s="14" customFormat="1" x14ac:dyDescent="0.25">
      <c r="A120" s="35">
        <f t="shared" ca="1" si="17"/>
        <v>14937.922222222223</v>
      </c>
      <c r="B120" s="26">
        <v>92</v>
      </c>
      <c r="C120" s="122">
        <f t="shared" ca="1" si="25"/>
        <v>47216</v>
      </c>
      <c r="D120" s="44">
        <f t="shared" ca="1" si="18"/>
        <v>31</v>
      </c>
      <c r="E120" s="29">
        <f t="shared" ca="1" si="19"/>
        <v>14937.922222222223</v>
      </c>
      <c r="F120" s="102">
        <f t="shared" si="20"/>
        <v>9722.2222222222226</v>
      </c>
      <c r="G120" s="46">
        <f ca="1">ROUND(($E$5-SUM($F$29:F119))*$F$10/360*D120,2)</f>
        <v>5215.7</v>
      </c>
      <c r="H120" s="31">
        <v>0</v>
      </c>
      <c r="I120" s="47">
        <f t="shared" si="21"/>
        <v>0</v>
      </c>
      <c r="J120" s="32">
        <v>0</v>
      </c>
      <c r="K120" s="123">
        <f t="shared" si="22"/>
        <v>0</v>
      </c>
      <c r="L120" s="124"/>
      <c r="M120" s="124"/>
      <c r="N120" s="124"/>
      <c r="O120" s="124"/>
      <c r="P120" s="135">
        <f t="shared" ca="1" si="23"/>
        <v>0</v>
      </c>
      <c r="Q120" s="114">
        <f t="shared" ca="1" si="24"/>
        <v>0</v>
      </c>
      <c r="R120" s="124"/>
      <c r="S120" s="124"/>
      <c r="T120" s="30" t="s">
        <v>38</v>
      </c>
      <c r="U120" s="33" t="s">
        <v>38</v>
      </c>
      <c r="V120" s="125">
        <f t="shared" si="26"/>
        <v>855555.55555555318</v>
      </c>
      <c r="W120" s="118"/>
      <c r="X120" s="118"/>
      <c r="Y120" s="120"/>
      <c r="Z120" s="118"/>
      <c r="AA120" s="118"/>
      <c r="AB120" s="118"/>
      <c r="AC120" s="120">
        <f t="shared" si="27"/>
        <v>865277.77777777542</v>
      </c>
      <c r="AD120" s="118"/>
      <c r="AE120" s="118"/>
      <c r="AF120" s="118"/>
    </row>
    <row r="121" spans="1:32" s="14" customFormat="1" x14ac:dyDescent="0.25">
      <c r="A121" s="35">
        <f t="shared" ca="1" si="17"/>
        <v>14712.962222222222</v>
      </c>
      <c r="B121" s="26">
        <v>93</v>
      </c>
      <c r="C121" s="122">
        <f t="shared" ca="1" si="25"/>
        <v>47246</v>
      </c>
      <c r="D121" s="44">
        <f t="shared" ca="1" si="18"/>
        <v>30</v>
      </c>
      <c r="E121" s="29">
        <f t="shared" ca="1" si="19"/>
        <v>14712.962222222222</v>
      </c>
      <c r="F121" s="102">
        <f t="shared" si="20"/>
        <v>9722.2222222222226</v>
      </c>
      <c r="G121" s="46">
        <f ca="1">ROUND(($E$5-SUM($F$29:F120))*$F$10/360*D121,2)</f>
        <v>4990.74</v>
      </c>
      <c r="H121" s="31">
        <v>0</v>
      </c>
      <c r="I121" s="47">
        <f t="shared" si="21"/>
        <v>0</v>
      </c>
      <c r="J121" s="32">
        <v>0</v>
      </c>
      <c r="K121" s="123">
        <f t="shared" si="22"/>
        <v>0</v>
      </c>
      <c r="L121" s="124"/>
      <c r="M121" s="124"/>
      <c r="N121" s="124"/>
      <c r="O121" s="124"/>
      <c r="P121" s="135">
        <f t="shared" ca="1" si="23"/>
        <v>0</v>
      </c>
      <c r="Q121" s="114">
        <f t="shared" ca="1" si="24"/>
        <v>0</v>
      </c>
      <c r="R121" s="124"/>
      <c r="S121" s="124"/>
      <c r="T121" s="30" t="s">
        <v>38</v>
      </c>
      <c r="U121" s="33" t="s">
        <v>38</v>
      </c>
      <c r="V121" s="125">
        <f t="shared" si="26"/>
        <v>845833.33333333093</v>
      </c>
      <c r="W121" s="118"/>
      <c r="X121" s="118"/>
      <c r="Y121" s="120"/>
      <c r="Z121" s="118"/>
      <c r="AA121" s="118"/>
      <c r="AB121" s="118"/>
      <c r="AC121" s="120">
        <f t="shared" si="27"/>
        <v>855555.55555555318</v>
      </c>
      <c r="AD121" s="118"/>
      <c r="AE121" s="118"/>
      <c r="AF121" s="118"/>
    </row>
    <row r="122" spans="1:32" s="14" customFormat="1" x14ac:dyDescent="0.25">
      <c r="A122" s="35">
        <f t="shared" ca="1" si="17"/>
        <v>14820.722222222223</v>
      </c>
      <c r="B122" s="26">
        <v>94</v>
      </c>
      <c r="C122" s="122">
        <f t="shared" ca="1" si="25"/>
        <v>47277</v>
      </c>
      <c r="D122" s="44">
        <f t="shared" ca="1" si="18"/>
        <v>31</v>
      </c>
      <c r="E122" s="29">
        <f t="shared" ca="1" si="19"/>
        <v>14820.722222222223</v>
      </c>
      <c r="F122" s="102">
        <f t="shared" si="20"/>
        <v>9722.2222222222226</v>
      </c>
      <c r="G122" s="46">
        <f ca="1">ROUND(($E$5-SUM($F$29:F121))*$F$10/360*D122,2)</f>
        <v>5098.5</v>
      </c>
      <c r="H122" s="31">
        <v>0</v>
      </c>
      <c r="I122" s="47">
        <f t="shared" si="21"/>
        <v>0</v>
      </c>
      <c r="J122" s="32">
        <v>0</v>
      </c>
      <c r="K122" s="123">
        <f t="shared" si="22"/>
        <v>0</v>
      </c>
      <c r="L122" s="124"/>
      <c r="M122" s="124"/>
      <c r="N122" s="124"/>
      <c r="O122" s="124"/>
      <c r="P122" s="135">
        <f t="shared" ca="1" si="23"/>
        <v>0</v>
      </c>
      <c r="Q122" s="114">
        <f t="shared" ca="1" si="24"/>
        <v>0</v>
      </c>
      <c r="R122" s="124"/>
      <c r="S122" s="124"/>
      <c r="T122" s="30" t="s">
        <v>38</v>
      </c>
      <c r="U122" s="33" t="s">
        <v>38</v>
      </c>
      <c r="V122" s="125">
        <f t="shared" si="26"/>
        <v>836111.11111110868</v>
      </c>
      <c r="W122" s="118"/>
      <c r="X122" s="118"/>
      <c r="Y122" s="120"/>
      <c r="Z122" s="118"/>
      <c r="AA122" s="118"/>
      <c r="AB122" s="118"/>
      <c r="AC122" s="120">
        <f t="shared" si="27"/>
        <v>845833.33333333093</v>
      </c>
      <c r="AD122" s="118"/>
      <c r="AE122" s="118"/>
      <c r="AF122" s="118"/>
    </row>
    <row r="123" spans="1:32" s="14" customFormat="1" x14ac:dyDescent="0.25">
      <c r="A123" s="35">
        <f t="shared" ca="1" si="17"/>
        <v>14599.532222222224</v>
      </c>
      <c r="B123" s="26">
        <v>95</v>
      </c>
      <c r="C123" s="122">
        <f t="shared" ca="1" si="25"/>
        <v>47307</v>
      </c>
      <c r="D123" s="44">
        <f t="shared" ca="1" si="18"/>
        <v>30</v>
      </c>
      <c r="E123" s="29">
        <f t="shared" ca="1" si="19"/>
        <v>14599.532222222224</v>
      </c>
      <c r="F123" s="102">
        <f t="shared" si="20"/>
        <v>9722.2222222222226</v>
      </c>
      <c r="G123" s="46">
        <f ca="1">ROUND(($E$5-SUM($F$29:F122))*$F$10/360*D123,2)</f>
        <v>4877.3100000000004</v>
      </c>
      <c r="H123" s="31">
        <v>0</v>
      </c>
      <c r="I123" s="47">
        <f t="shared" si="21"/>
        <v>0</v>
      </c>
      <c r="J123" s="32">
        <v>0</v>
      </c>
      <c r="K123" s="123">
        <f t="shared" si="22"/>
        <v>0</v>
      </c>
      <c r="L123" s="124"/>
      <c r="M123" s="124"/>
      <c r="N123" s="124"/>
      <c r="O123" s="124"/>
      <c r="P123" s="135">
        <f t="shared" ca="1" si="23"/>
        <v>0</v>
      </c>
      <c r="Q123" s="114">
        <f t="shared" ca="1" si="24"/>
        <v>0</v>
      </c>
      <c r="R123" s="124"/>
      <c r="S123" s="124"/>
      <c r="T123" s="30" t="s">
        <v>38</v>
      </c>
      <c r="U123" s="33" t="s">
        <v>38</v>
      </c>
      <c r="V123" s="125">
        <f t="shared" si="26"/>
        <v>826388.88888888643</v>
      </c>
      <c r="W123" s="118"/>
      <c r="X123" s="118"/>
      <c r="Y123" s="120"/>
      <c r="Z123" s="118"/>
      <c r="AA123" s="118"/>
      <c r="AB123" s="118"/>
      <c r="AC123" s="120">
        <f t="shared" si="27"/>
        <v>836111.11111110868</v>
      </c>
      <c r="AD123" s="118"/>
      <c r="AE123" s="118"/>
      <c r="AF123" s="118"/>
    </row>
    <row r="124" spans="1:32" s="14" customFormat="1" x14ac:dyDescent="0.25">
      <c r="A124" s="35">
        <f t="shared" ca="1" si="17"/>
        <v>24261.92888888888</v>
      </c>
      <c r="B124" s="26">
        <v>96</v>
      </c>
      <c r="C124" s="122">
        <f t="shared" ca="1" si="25"/>
        <v>47338</v>
      </c>
      <c r="D124" s="44">
        <f t="shared" ca="1" si="18"/>
        <v>31</v>
      </c>
      <c r="E124" s="29">
        <f t="shared" ca="1" si="19"/>
        <v>24261.92888888888</v>
      </c>
      <c r="F124" s="102">
        <f t="shared" si="20"/>
        <v>9722.2222222222226</v>
      </c>
      <c r="G124" s="46">
        <f ca="1">ROUND(($E$5-SUM($F$29:F123))*$F$10/360*D124,2)</f>
        <v>4981.29</v>
      </c>
      <c r="H124" s="31">
        <v>0</v>
      </c>
      <c r="I124" s="47">
        <f t="shared" si="21"/>
        <v>0</v>
      </c>
      <c r="J124" s="32">
        <v>0</v>
      </c>
      <c r="K124" s="123">
        <f t="shared" si="22"/>
        <v>1000</v>
      </c>
      <c r="L124" s="124"/>
      <c r="M124" s="124"/>
      <c r="N124" s="124"/>
      <c r="O124" s="124"/>
      <c r="P124" s="135">
        <f t="shared" ca="1" si="23"/>
        <v>5500</v>
      </c>
      <c r="Q124" s="114">
        <f t="shared" ca="1" si="24"/>
        <v>3058.4166666666574</v>
      </c>
      <c r="R124" s="124"/>
      <c r="S124" s="124"/>
      <c r="T124" s="30" t="s">
        <v>38</v>
      </c>
      <c r="U124" s="33" t="s">
        <v>38</v>
      </c>
      <c r="V124" s="125">
        <f t="shared" si="26"/>
        <v>816666.66666666418</v>
      </c>
      <c r="W124" s="118"/>
      <c r="X124" s="118"/>
      <c r="Y124" s="120"/>
      <c r="Z124" s="118"/>
      <c r="AA124" s="118"/>
      <c r="AB124" s="118"/>
      <c r="AC124" s="120">
        <f t="shared" si="27"/>
        <v>826388.88888888643</v>
      </c>
      <c r="AD124" s="118"/>
      <c r="AE124" s="118"/>
      <c r="AF124" s="118"/>
    </row>
    <row r="125" spans="1:32" s="14" customFormat="1" x14ac:dyDescent="0.25">
      <c r="A125" s="35">
        <f t="shared" ca="1" si="17"/>
        <v>14644.912222222221</v>
      </c>
      <c r="B125" s="26">
        <v>97</v>
      </c>
      <c r="C125" s="122">
        <f t="shared" ca="1" si="25"/>
        <v>47369</v>
      </c>
      <c r="D125" s="44">
        <f t="shared" ca="1" si="18"/>
        <v>31</v>
      </c>
      <c r="E125" s="29">
        <f t="shared" ca="1" si="19"/>
        <v>14644.912222222221</v>
      </c>
      <c r="F125" s="102">
        <f t="shared" ref="F125:F156" si="28">IF(B125&lt;$F$9,0,IF(B125&gt;$F$8,0,IF(B125&gt;=$F$9,$E$5/($F$8-$F$9+1),0)))</f>
        <v>9722.2222222222226</v>
      </c>
      <c r="G125" s="46">
        <f ca="1">ROUND(($E$5-SUM($F$29:F124))*$F$10/360*D125,2)</f>
        <v>4922.6899999999996</v>
      </c>
      <c r="H125" s="31">
        <v>0</v>
      </c>
      <c r="I125" s="47">
        <f t="shared" ref="I125:I156" si="29">IF(B125&lt;$F$8,$E$5*$L$6/100,IF(AND((B125=$F$8),DAY(C125)&gt;=1,DAY(C125)&lt;31),2*$E$5*$L$6/100,IF(B125=$F$8,$E$5*$L$6/100,0)))</f>
        <v>0</v>
      </c>
      <c r="J125" s="32">
        <v>0</v>
      </c>
      <c r="K125" s="123">
        <f t="shared" ref="K125:K156" si="30">IF(B125&gt;=$F$8,0,IF(MOD(B125,12),0,$L$8))</f>
        <v>0</v>
      </c>
      <c r="L125" s="124"/>
      <c r="M125" s="124"/>
      <c r="N125" s="124"/>
      <c r="O125" s="124"/>
      <c r="P125" s="135">
        <f t="shared" ca="1" si="23"/>
        <v>0</v>
      </c>
      <c r="Q125" s="114">
        <f t="shared" ca="1" si="24"/>
        <v>0</v>
      </c>
      <c r="R125" s="124"/>
      <c r="S125" s="124"/>
      <c r="T125" s="30" t="s">
        <v>38</v>
      </c>
      <c r="U125" s="33" t="s">
        <v>38</v>
      </c>
      <c r="V125" s="125">
        <f t="shared" si="26"/>
        <v>806944.44444444194</v>
      </c>
      <c r="W125" s="118"/>
      <c r="X125" s="118"/>
      <c r="Y125" s="120"/>
      <c r="Z125" s="118"/>
      <c r="AA125" s="118"/>
      <c r="AB125" s="118"/>
      <c r="AC125" s="120">
        <f t="shared" si="27"/>
        <v>816666.66666666418</v>
      </c>
      <c r="AD125" s="118"/>
      <c r="AE125" s="118"/>
      <c r="AF125" s="118"/>
    </row>
    <row r="126" spans="1:32" s="14" customFormat="1" x14ac:dyDescent="0.25">
      <c r="A126" s="35">
        <f t="shared" ca="1" si="17"/>
        <v>14429.402222222223</v>
      </c>
      <c r="B126" s="26">
        <v>98</v>
      </c>
      <c r="C126" s="122">
        <f t="shared" ref="C126:C157" ca="1" si="31">IF(B126&lt;$F$8,DATE(YEAR($F$11),MONTH($C$29)+B125,DAY($F$11)),$F$12)</f>
        <v>47399</v>
      </c>
      <c r="D126" s="44">
        <f t="shared" ca="1" si="18"/>
        <v>30</v>
      </c>
      <c r="E126" s="29">
        <f t="shared" ca="1" si="19"/>
        <v>14429.402222222223</v>
      </c>
      <c r="F126" s="102">
        <f t="shared" si="28"/>
        <v>9722.2222222222226</v>
      </c>
      <c r="G126" s="46">
        <f ca="1">ROUND(($E$5-SUM($F$29:F125))*$F$10/360*D126,2)</f>
        <v>4707.18</v>
      </c>
      <c r="H126" s="31">
        <v>0</v>
      </c>
      <c r="I126" s="47">
        <f t="shared" si="29"/>
        <v>0</v>
      </c>
      <c r="J126" s="32">
        <v>0</v>
      </c>
      <c r="K126" s="123">
        <f t="shared" si="30"/>
        <v>0</v>
      </c>
      <c r="L126" s="124"/>
      <c r="M126" s="124"/>
      <c r="N126" s="124"/>
      <c r="O126" s="124"/>
      <c r="P126" s="135">
        <f t="shared" ca="1" si="23"/>
        <v>0</v>
      </c>
      <c r="Q126" s="114">
        <f t="shared" ca="1" si="24"/>
        <v>0</v>
      </c>
      <c r="R126" s="124"/>
      <c r="S126" s="124"/>
      <c r="T126" s="30" t="s">
        <v>38</v>
      </c>
      <c r="U126" s="33" t="s">
        <v>38</v>
      </c>
      <c r="V126" s="125">
        <f t="shared" si="26"/>
        <v>797222.22222221969</v>
      </c>
      <c r="W126" s="118"/>
      <c r="X126" s="118"/>
      <c r="Y126" s="120"/>
      <c r="Z126" s="118"/>
      <c r="AA126" s="118"/>
      <c r="AB126" s="118"/>
      <c r="AC126" s="120">
        <f t="shared" si="27"/>
        <v>806944.44444444194</v>
      </c>
      <c r="AD126" s="118"/>
      <c r="AE126" s="118"/>
      <c r="AF126" s="118"/>
    </row>
    <row r="127" spans="1:32" s="14" customFormat="1" x14ac:dyDescent="0.25">
      <c r="A127" s="35">
        <f t="shared" ca="1" si="17"/>
        <v>14527.702222222222</v>
      </c>
      <c r="B127" s="26">
        <v>99</v>
      </c>
      <c r="C127" s="122">
        <f t="shared" ca="1" si="31"/>
        <v>47430</v>
      </c>
      <c r="D127" s="44">
        <f t="shared" ca="1" si="18"/>
        <v>31</v>
      </c>
      <c r="E127" s="29">
        <f t="shared" ca="1" si="19"/>
        <v>14527.702222222222</v>
      </c>
      <c r="F127" s="102">
        <f t="shared" si="28"/>
        <v>9722.2222222222226</v>
      </c>
      <c r="G127" s="46">
        <f ca="1">ROUND(($E$5-SUM($F$29:F126))*$F$10/360*D127,2)</f>
        <v>4805.4799999999996</v>
      </c>
      <c r="H127" s="31">
        <v>0</v>
      </c>
      <c r="I127" s="47">
        <f t="shared" si="29"/>
        <v>0</v>
      </c>
      <c r="J127" s="32">
        <v>0</v>
      </c>
      <c r="K127" s="123">
        <f t="shared" si="30"/>
        <v>0</v>
      </c>
      <c r="L127" s="124"/>
      <c r="M127" s="124"/>
      <c r="N127" s="124"/>
      <c r="O127" s="124"/>
      <c r="P127" s="135">
        <f t="shared" ca="1" si="23"/>
        <v>0</v>
      </c>
      <c r="Q127" s="114">
        <f t="shared" ca="1" si="24"/>
        <v>0</v>
      </c>
      <c r="R127" s="124"/>
      <c r="S127" s="124"/>
      <c r="T127" s="30" t="s">
        <v>38</v>
      </c>
      <c r="U127" s="33" t="s">
        <v>38</v>
      </c>
      <c r="V127" s="125">
        <f t="shared" si="26"/>
        <v>787499.99999999744</v>
      </c>
      <c r="W127" s="118"/>
      <c r="X127" s="118"/>
      <c r="Y127" s="120"/>
      <c r="Z127" s="118"/>
      <c r="AA127" s="118"/>
      <c r="AB127" s="118"/>
      <c r="AC127" s="120">
        <f t="shared" si="27"/>
        <v>797222.22222221969</v>
      </c>
      <c r="AD127" s="118"/>
      <c r="AE127" s="118"/>
      <c r="AF127" s="118"/>
    </row>
    <row r="128" spans="1:32" s="14" customFormat="1" x14ac:dyDescent="0.25">
      <c r="A128" s="35">
        <f t="shared" ca="1" si="17"/>
        <v>14315.972222222223</v>
      </c>
      <c r="B128" s="26">
        <v>100</v>
      </c>
      <c r="C128" s="122">
        <f t="shared" ca="1" si="31"/>
        <v>47460</v>
      </c>
      <c r="D128" s="44">
        <f t="shared" ca="1" si="18"/>
        <v>30</v>
      </c>
      <c r="E128" s="29">
        <f t="shared" ca="1" si="19"/>
        <v>14315.972222222223</v>
      </c>
      <c r="F128" s="102">
        <f t="shared" si="28"/>
        <v>9722.2222222222226</v>
      </c>
      <c r="G128" s="46">
        <f ca="1">ROUND(($E$5-SUM($F$29:F127))*$F$10/360*D128,2)</f>
        <v>4593.75</v>
      </c>
      <c r="H128" s="31">
        <v>0</v>
      </c>
      <c r="I128" s="47">
        <f t="shared" si="29"/>
        <v>0</v>
      </c>
      <c r="J128" s="32">
        <v>0</v>
      </c>
      <c r="K128" s="123">
        <f t="shared" si="30"/>
        <v>0</v>
      </c>
      <c r="L128" s="124"/>
      <c r="M128" s="124"/>
      <c r="N128" s="124"/>
      <c r="O128" s="124"/>
      <c r="P128" s="135">
        <f t="shared" ca="1" si="23"/>
        <v>0</v>
      </c>
      <c r="Q128" s="114">
        <f t="shared" ca="1" si="24"/>
        <v>0</v>
      </c>
      <c r="R128" s="124"/>
      <c r="S128" s="124"/>
      <c r="T128" s="30" t="s">
        <v>38</v>
      </c>
      <c r="U128" s="33" t="s">
        <v>38</v>
      </c>
      <c r="V128" s="125">
        <f t="shared" si="26"/>
        <v>777777.77777777519</v>
      </c>
      <c r="W128" s="118"/>
      <c r="X128" s="118"/>
      <c r="Y128" s="120"/>
      <c r="Z128" s="118"/>
      <c r="AA128" s="118"/>
      <c r="AB128" s="118"/>
      <c r="AC128" s="120">
        <f t="shared" si="27"/>
        <v>787499.99999999744</v>
      </c>
      <c r="AD128" s="118"/>
      <c r="AE128" s="118"/>
      <c r="AF128" s="118"/>
    </row>
    <row r="129" spans="1:32" s="14" customFormat="1" x14ac:dyDescent="0.25">
      <c r="A129" s="35">
        <f t="shared" ca="1" si="17"/>
        <v>14410.492222222223</v>
      </c>
      <c r="B129" s="26">
        <v>101</v>
      </c>
      <c r="C129" s="122">
        <f t="shared" ca="1" si="31"/>
        <v>47491</v>
      </c>
      <c r="D129" s="44">
        <f t="shared" ca="1" si="18"/>
        <v>31</v>
      </c>
      <c r="E129" s="29">
        <f t="shared" ca="1" si="19"/>
        <v>14410.492222222223</v>
      </c>
      <c r="F129" s="102">
        <f t="shared" si="28"/>
        <v>9722.2222222222226</v>
      </c>
      <c r="G129" s="46">
        <f ca="1">ROUND(($E$5-SUM($F$29:F128))*$F$10/360*D129,2)</f>
        <v>4688.2700000000004</v>
      </c>
      <c r="H129" s="31">
        <v>0</v>
      </c>
      <c r="I129" s="47">
        <f t="shared" si="29"/>
        <v>0</v>
      </c>
      <c r="J129" s="32">
        <v>0</v>
      </c>
      <c r="K129" s="123">
        <f t="shared" si="30"/>
        <v>0</v>
      </c>
      <c r="L129" s="124"/>
      <c r="M129" s="124"/>
      <c r="N129" s="124"/>
      <c r="O129" s="124"/>
      <c r="P129" s="135">
        <f t="shared" ca="1" si="23"/>
        <v>0</v>
      </c>
      <c r="Q129" s="114">
        <f t="shared" ca="1" si="24"/>
        <v>0</v>
      </c>
      <c r="R129" s="124"/>
      <c r="S129" s="124"/>
      <c r="T129" s="30" t="s">
        <v>38</v>
      </c>
      <c r="U129" s="33" t="s">
        <v>38</v>
      </c>
      <c r="V129" s="125">
        <f t="shared" si="26"/>
        <v>768055.55555555294</v>
      </c>
      <c r="W129" s="118"/>
      <c r="X129" s="118"/>
      <c r="Y129" s="120"/>
      <c r="Z129" s="118"/>
      <c r="AA129" s="118"/>
      <c r="AB129" s="118"/>
      <c r="AC129" s="120">
        <f t="shared" si="27"/>
        <v>777777.77777777519</v>
      </c>
      <c r="AD129" s="118"/>
      <c r="AE129" s="118"/>
      <c r="AF129" s="118"/>
    </row>
    <row r="130" spans="1:32" s="14" customFormat="1" x14ac:dyDescent="0.25">
      <c r="A130" s="35">
        <f t="shared" ca="1" si="17"/>
        <v>14351.892222222223</v>
      </c>
      <c r="B130" s="26">
        <v>102</v>
      </c>
      <c r="C130" s="122">
        <f t="shared" ca="1" si="31"/>
        <v>47522</v>
      </c>
      <c r="D130" s="44">
        <f t="shared" ca="1" si="18"/>
        <v>31</v>
      </c>
      <c r="E130" s="29">
        <f t="shared" ca="1" si="19"/>
        <v>14351.892222222223</v>
      </c>
      <c r="F130" s="102">
        <f t="shared" si="28"/>
        <v>9722.2222222222226</v>
      </c>
      <c r="G130" s="46">
        <f ca="1">ROUND(($E$5-SUM($F$29:F129))*$F$10/360*D130,2)</f>
        <v>4629.67</v>
      </c>
      <c r="H130" s="31">
        <v>0</v>
      </c>
      <c r="I130" s="47">
        <f t="shared" si="29"/>
        <v>0</v>
      </c>
      <c r="J130" s="32">
        <v>0</v>
      </c>
      <c r="K130" s="123">
        <f t="shared" si="30"/>
        <v>0</v>
      </c>
      <c r="L130" s="124"/>
      <c r="M130" s="124"/>
      <c r="N130" s="124"/>
      <c r="O130" s="124"/>
      <c r="P130" s="135">
        <f t="shared" ca="1" si="23"/>
        <v>0</v>
      </c>
      <c r="Q130" s="114">
        <f t="shared" ca="1" si="24"/>
        <v>0</v>
      </c>
      <c r="R130" s="124"/>
      <c r="S130" s="124"/>
      <c r="T130" s="30" t="s">
        <v>38</v>
      </c>
      <c r="U130" s="33" t="s">
        <v>38</v>
      </c>
      <c r="V130" s="125">
        <f t="shared" si="26"/>
        <v>758333.33333333069</v>
      </c>
      <c r="W130" s="118"/>
      <c r="X130" s="118"/>
      <c r="Y130" s="120"/>
      <c r="Z130" s="118"/>
      <c r="AA130" s="118"/>
      <c r="AB130" s="118"/>
      <c r="AC130" s="120">
        <f t="shared" si="27"/>
        <v>768055.55555555294</v>
      </c>
      <c r="AD130" s="118"/>
      <c r="AE130" s="118"/>
      <c r="AF130" s="118"/>
    </row>
    <row r="131" spans="1:32" s="14" customFormat="1" x14ac:dyDescent="0.25">
      <c r="A131" s="35">
        <f t="shared" ca="1" si="17"/>
        <v>13850.922222222223</v>
      </c>
      <c r="B131" s="26">
        <v>103</v>
      </c>
      <c r="C131" s="122">
        <f t="shared" ca="1" si="31"/>
        <v>47550</v>
      </c>
      <c r="D131" s="44">
        <f t="shared" ca="1" si="18"/>
        <v>28</v>
      </c>
      <c r="E131" s="29">
        <f t="shared" ca="1" si="19"/>
        <v>13850.922222222223</v>
      </c>
      <c r="F131" s="102">
        <f t="shared" si="28"/>
        <v>9722.2222222222226</v>
      </c>
      <c r="G131" s="46">
        <f ca="1">ROUND(($E$5-SUM($F$29:F130))*$F$10/360*D131,2)</f>
        <v>4128.7</v>
      </c>
      <c r="H131" s="31">
        <v>0</v>
      </c>
      <c r="I131" s="47">
        <f t="shared" si="29"/>
        <v>0</v>
      </c>
      <c r="J131" s="32">
        <v>0</v>
      </c>
      <c r="K131" s="123">
        <f t="shared" si="30"/>
        <v>0</v>
      </c>
      <c r="L131" s="124"/>
      <c r="M131" s="124"/>
      <c r="N131" s="124"/>
      <c r="O131" s="124"/>
      <c r="P131" s="135">
        <f t="shared" ca="1" si="23"/>
        <v>0</v>
      </c>
      <c r="Q131" s="114">
        <f t="shared" ca="1" si="24"/>
        <v>0</v>
      </c>
      <c r="R131" s="124"/>
      <c r="S131" s="124"/>
      <c r="T131" s="30" t="s">
        <v>38</v>
      </c>
      <c r="U131" s="33" t="s">
        <v>38</v>
      </c>
      <c r="V131" s="125">
        <f t="shared" si="26"/>
        <v>748611.11111110845</v>
      </c>
      <c r="W131" s="118"/>
      <c r="X131" s="118"/>
      <c r="Y131" s="120"/>
      <c r="Z131" s="118"/>
      <c r="AA131" s="118"/>
      <c r="AB131" s="118"/>
      <c r="AC131" s="120">
        <f t="shared" si="27"/>
        <v>758333.33333333069</v>
      </c>
      <c r="AD131" s="118"/>
      <c r="AE131" s="118"/>
      <c r="AF131" s="118"/>
    </row>
    <row r="132" spans="1:32" s="14" customFormat="1" x14ac:dyDescent="0.25">
      <c r="A132" s="35">
        <f t="shared" ca="1" si="17"/>
        <v>14234.682222222222</v>
      </c>
      <c r="B132" s="26">
        <v>104</v>
      </c>
      <c r="C132" s="122">
        <f t="shared" ca="1" si="31"/>
        <v>47581</v>
      </c>
      <c r="D132" s="44">
        <f t="shared" ca="1" si="18"/>
        <v>31</v>
      </c>
      <c r="E132" s="29">
        <f t="shared" ca="1" si="19"/>
        <v>14234.682222222222</v>
      </c>
      <c r="F132" s="102">
        <f t="shared" si="28"/>
        <v>9722.2222222222226</v>
      </c>
      <c r="G132" s="46">
        <f ca="1">ROUND(($E$5-SUM($F$29:F131))*$F$10/360*D132,2)</f>
        <v>4512.46</v>
      </c>
      <c r="H132" s="31">
        <v>0</v>
      </c>
      <c r="I132" s="47">
        <f t="shared" si="29"/>
        <v>0</v>
      </c>
      <c r="J132" s="32">
        <v>0</v>
      </c>
      <c r="K132" s="123">
        <f t="shared" si="30"/>
        <v>0</v>
      </c>
      <c r="L132" s="124"/>
      <c r="M132" s="124"/>
      <c r="N132" s="124"/>
      <c r="O132" s="124"/>
      <c r="P132" s="135">
        <f t="shared" ca="1" si="23"/>
        <v>0</v>
      </c>
      <c r="Q132" s="114">
        <f t="shared" ca="1" si="24"/>
        <v>0</v>
      </c>
      <c r="R132" s="124"/>
      <c r="S132" s="124"/>
      <c r="T132" s="30" t="s">
        <v>38</v>
      </c>
      <c r="U132" s="33" t="s">
        <v>38</v>
      </c>
      <c r="V132" s="125">
        <f t="shared" si="26"/>
        <v>738888.8888888862</v>
      </c>
      <c r="W132" s="118"/>
      <c r="X132" s="118"/>
      <c r="Y132" s="120"/>
      <c r="Z132" s="118"/>
      <c r="AA132" s="118"/>
      <c r="AB132" s="118"/>
      <c r="AC132" s="120">
        <f t="shared" si="27"/>
        <v>748611.11111110845</v>
      </c>
      <c r="AD132" s="118"/>
      <c r="AE132" s="118"/>
      <c r="AF132" s="118"/>
    </row>
    <row r="133" spans="1:32" s="14" customFormat="1" x14ac:dyDescent="0.25">
      <c r="A133" s="35">
        <f t="shared" ca="1" si="17"/>
        <v>14032.412222222221</v>
      </c>
      <c r="B133" s="26">
        <v>105</v>
      </c>
      <c r="C133" s="122">
        <f t="shared" ca="1" si="31"/>
        <v>47611</v>
      </c>
      <c r="D133" s="44">
        <f t="shared" ca="1" si="18"/>
        <v>30</v>
      </c>
      <c r="E133" s="29">
        <f t="shared" ca="1" si="19"/>
        <v>14032.412222222221</v>
      </c>
      <c r="F133" s="102">
        <f t="shared" si="28"/>
        <v>9722.2222222222226</v>
      </c>
      <c r="G133" s="46">
        <f ca="1">ROUND(($E$5-SUM($F$29:F132))*$F$10/360*D133,2)</f>
        <v>4310.1899999999996</v>
      </c>
      <c r="H133" s="31">
        <v>0</v>
      </c>
      <c r="I133" s="47">
        <f t="shared" si="29"/>
        <v>0</v>
      </c>
      <c r="J133" s="32">
        <v>0</v>
      </c>
      <c r="K133" s="123">
        <f t="shared" si="30"/>
        <v>0</v>
      </c>
      <c r="L133" s="124"/>
      <c r="M133" s="124"/>
      <c r="N133" s="124"/>
      <c r="O133" s="124"/>
      <c r="P133" s="135">
        <f t="shared" ca="1" si="23"/>
        <v>0</v>
      </c>
      <c r="Q133" s="114">
        <f t="shared" ca="1" si="24"/>
        <v>0</v>
      </c>
      <c r="R133" s="124"/>
      <c r="S133" s="124"/>
      <c r="T133" s="30" t="s">
        <v>38</v>
      </c>
      <c r="U133" s="33" t="s">
        <v>38</v>
      </c>
      <c r="V133" s="125">
        <f t="shared" si="26"/>
        <v>729166.66666666395</v>
      </c>
      <c r="W133" s="118"/>
      <c r="X133" s="118"/>
      <c r="Y133" s="120"/>
      <c r="Z133" s="118"/>
      <c r="AA133" s="118"/>
      <c r="AB133" s="118"/>
      <c r="AC133" s="120">
        <f t="shared" si="27"/>
        <v>738888.8888888862</v>
      </c>
      <c r="AD133" s="118"/>
      <c r="AE133" s="118"/>
      <c r="AF133" s="118"/>
    </row>
    <row r="134" spans="1:32" s="14" customFormat="1" x14ac:dyDescent="0.25">
      <c r="A134" s="35">
        <f t="shared" ca="1" si="17"/>
        <v>14117.472222222223</v>
      </c>
      <c r="B134" s="26">
        <v>106</v>
      </c>
      <c r="C134" s="122">
        <f t="shared" ca="1" si="31"/>
        <v>47642</v>
      </c>
      <c r="D134" s="44">
        <f t="shared" ca="1" si="18"/>
        <v>31</v>
      </c>
      <c r="E134" s="29">
        <f t="shared" ca="1" si="19"/>
        <v>14117.472222222223</v>
      </c>
      <c r="F134" s="102">
        <f t="shared" si="28"/>
        <v>9722.2222222222226</v>
      </c>
      <c r="G134" s="46">
        <f ca="1">ROUND(($E$5-SUM($F$29:F133))*$F$10/360*D134,2)</f>
        <v>4395.25</v>
      </c>
      <c r="H134" s="31">
        <v>0</v>
      </c>
      <c r="I134" s="47">
        <f t="shared" si="29"/>
        <v>0</v>
      </c>
      <c r="J134" s="32">
        <v>0</v>
      </c>
      <c r="K134" s="123">
        <f t="shared" si="30"/>
        <v>0</v>
      </c>
      <c r="L134" s="124"/>
      <c r="M134" s="124"/>
      <c r="N134" s="124"/>
      <c r="O134" s="124"/>
      <c r="P134" s="135">
        <f t="shared" ca="1" si="23"/>
        <v>0</v>
      </c>
      <c r="Q134" s="114">
        <f t="shared" ca="1" si="24"/>
        <v>0</v>
      </c>
      <c r="R134" s="124"/>
      <c r="S134" s="124"/>
      <c r="T134" s="30" t="s">
        <v>38</v>
      </c>
      <c r="U134" s="33" t="s">
        <v>38</v>
      </c>
      <c r="V134" s="125">
        <f t="shared" si="26"/>
        <v>719444.4444444417</v>
      </c>
      <c r="W134" s="118"/>
      <c r="X134" s="118"/>
      <c r="Y134" s="120"/>
      <c r="Z134" s="118"/>
      <c r="AA134" s="118"/>
      <c r="AB134" s="118"/>
      <c r="AC134" s="120">
        <f t="shared" si="27"/>
        <v>729166.66666666395</v>
      </c>
      <c r="AD134" s="118"/>
      <c r="AE134" s="118"/>
      <c r="AF134" s="118"/>
    </row>
    <row r="135" spans="1:32" s="14" customFormat="1" x14ac:dyDescent="0.25">
      <c r="A135" s="35">
        <f t="shared" ca="1" si="17"/>
        <v>13918.982222222223</v>
      </c>
      <c r="B135" s="26">
        <v>107</v>
      </c>
      <c r="C135" s="122">
        <f t="shared" ca="1" si="31"/>
        <v>47672</v>
      </c>
      <c r="D135" s="44">
        <f t="shared" ca="1" si="18"/>
        <v>30</v>
      </c>
      <c r="E135" s="29">
        <f t="shared" ca="1" si="19"/>
        <v>13918.982222222223</v>
      </c>
      <c r="F135" s="102">
        <f t="shared" si="28"/>
        <v>9722.2222222222226</v>
      </c>
      <c r="G135" s="46">
        <f ca="1">ROUND(($E$5-SUM($F$29:F134))*$F$10/360*D135,2)</f>
        <v>4196.76</v>
      </c>
      <c r="H135" s="31">
        <v>0</v>
      </c>
      <c r="I135" s="47">
        <f t="shared" si="29"/>
        <v>0</v>
      </c>
      <c r="J135" s="32">
        <v>0</v>
      </c>
      <c r="K135" s="123">
        <f t="shared" si="30"/>
        <v>0</v>
      </c>
      <c r="L135" s="124"/>
      <c r="M135" s="129"/>
      <c r="N135" s="129"/>
      <c r="O135" s="129"/>
      <c r="P135" s="135">
        <f t="shared" ca="1" si="23"/>
        <v>0</v>
      </c>
      <c r="Q135" s="114">
        <f t="shared" ca="1" si="24"/>
        <v>0</v>
      </c>
      <c r="R135" s="124"/>
      <c r="S135" s="129"/>
      <c r="T135" s="48" t="s">
        <v>38</v>
      </c>
      <c r="U135" s="49" t="s">
        <v>38</v>
      </c>
      <c r="V135" s="125">
        <f t="shared" si="26"/>
        <v>709722.22222221945</v>
      </c>
      <c r="W135" s="118"/>
      <c r="X135" s="118"/>
      <c r="Y135" s="120"/>
      <c r="Z135" s="118"/>
      <c r="AA135" s="118"/>
      <c r="AB135" s="118"/>
      <c r="AC135" s="120">
        <f t="shared" si="27"/>
        <v>719444.4444444417</v>
      </c>
      <c r="AD135" s="118"/>
      <c r="AE135" s="118"/>
      <c r="AF135" s="118"/>
    </row>
    <row r="136" spans="1:32" s="14" customFormat="1" x14ac:dyDescent="0.25">
      <c r="A136" s="35">
        <f t="shared" ca="1" si="17"/>
        <v>23121.772222222211</v>
      </c>
      <c r="B136" s="26">
        <v>108</v>
      </c>
      <c r="C136" s="122">
        <f t="shared" ca="1" si="31"/>
        <v>47703</v>
      </c>
      <c r="D136" s="44">
        <f t="shared" ca="1" si="18"/>
        <v>31</v>
      </c>
      <c r="E136" s="29">
        <f t="shared" ca="1" si="19"/>
        <v>23121.772222222211</v>
      </c>
      <c r="F136" s="102">
        <f t="shared" si="28"/>
        <v>9722.2222222222226</v>
      </c>
      <c r="G136" s="46">
        <f ca="1">ROUND(($E$5-SUM($F$29:F135))*$F$10/360*D136,2)</f>
        <v>4278.05</v>
      </c>
      <c r="H136" s="31">
        <v>0</v>
      </c>
      <c r="I136" s="47">
        <f t="shared" si="29"/>
        <v>0</v>
      </c>
      <c r="J136" s="32">
        <v>0</v>
      </c>
      <c r="K136" s="123">
        <f t="shared" si="30"/>
        <v>1000</v>
      </c>
      <c r="L136" s="124"/>
      <c r="M136" s="129"/>
      <c r="N136" s="129"/>
      <c r="O136" s="129"/>
      <c r="P136" s="135">
        <f t="shared" ca="1" si="23"/>
        <v>5500</v>
      </c>
      <c r="Q136" s="114">
        <f t="shared" ca="1" si="24"/>
        <v>2621.4999999999895</v>
      </c>
      <c r="R136" s="124"/>
      <c r="S136" s="129"/>
      <c r="T136" s="48" t="s">
        <v>38</v>
      </c>
      <c r="U136" s="49" t="s">
        <v>38</v>
      </c>
      <c r="V136" s="125">
        <f t="shared" si="26"/>
        <v>699999.99999999721</v>
      </c>
      <c r="W136" s="118"/>
      <c r="X136" s="118"/>
      <c r="Y136" s="120"/>
      <c r="Z136" s="118"/>
      <c r="AA136" s="118"/>
      <c r="AB136" s="118"/>
      <c r="AC136" s="120">
        <f t="shared" si="27"/>
        <v>709722.22222221945</v>
      </c>
      <c r="AD136" s="118"/>
      <c r="AE136" s="118"/>
      <c r="AF136" s="118"/>
    </row>
    <row r="137" spans="1:32" s="14" customFormat="1" x14ac:dyDescent="0.25">
      <c r="A137" s="35">
        <f t="shared" ca="1" si="17"/>
        <v>13941.662222222221</v>
      </c>
      <c r="B137" s="26">
        <v>109</v>
      </c>
      <c r="C137" s="122">
        <f t="shared" ca="1" si="31"/>
        <v>47734</v>
      </c>
      <c r="D137" s="44">
        <f t="shared" ca="1" si="18"/>
        <v>31</v>
      </c>
      <c r="E137" s="29">
        <f t="shared" ca="1" si="19"/>
        <v>13941.662222222221</v>
      </c>
      <c r="F137" s="102">
        <f t="shared" si="28"/>
        <v>9722.2222222222226</v>
      </c>
      <c r="G137" s="46">
        <f ca="1">ROUND(($E$5-SUM($F$29:F136))*$F$10/360*D137,2)</f>
        <v>4219.4399999999996</v>
      </c>
      <c r="H137" s="31">
        <v>0</v>
      </c>
      <c r="I137" s="47">
        <f t="shared" si="29"/>
        <v>0</v>
      </c>
      <c r="J137" s="32">
        <v>0</v>
      </c>
      <c r="K137" s="123">
        <f t="shared" si="30"/>
        <v>0</v>
      </c>
      <c r="L137" s="124"/>
      <c r="M137" s="129"/>
      <c r="N137" s="129"/>
      <c r="O137" s="129"/>
      <c r="P137" s="135">
        <f t="shared" ca="1" si="23"/>
        <v>0</v>
      </c>
      <c r="Q137" s="114">
        <f t="shared" ca="1" si="24"/>
        <v>0</v>
      </c>
      <c r="R137" s="124"/>
      <c r="S137" s="129"/>
      <c r="T137" s="48" t="s">
        <v>38</v>
      </c>
      <c r="U137" s="49" t="s">
        <v>38</v>
      </c>
      <c r="V137" s="125">
        <f t="shared" si="26"/>
        <v>690277.77777777496</v>
      </c>
      <c r="W137" s="118"/>
      <c r="X137" s="118"/>
      <c r="Y137" s="120"/>
      <c r="Z137" s="118"/>
      <c r="AA137" s="118"/>
      <c r="AB137" s="118"/>
      <c r="AC137" s="120">
        <f t="shared" si="27"/>
        <v>699999.99999999721</v>
      </c>
      <c r="AD137" s="118"/>
      <c r="AE137" s="118"/>
      <c r="AF137" s="118"/>
    </row>
    <row r="138" spans="1:32" s="14" customFormat="1" x14ac:dyDescent="0.25">
      <c r="A138" s="35">
        <f t="shared" ca="1" si="17"/>
        <v>13748.842222222222</v>
      </c>
      <c r="B138" s="26">
        <v>110</v>
      </c>
      <c r="C138" s="122">
        <f t="shared" ca="1" si="31"/>
        <v>47764</v>
      </c>
      <c r="D138" s="44">
        <f t="shared" ca="1" si="18"/>
        <v>30</v>
      </c>
      <c r="E138" s="29">
        <f t="shared" ca="1" si="19"/>
        <v>13748.842222222222</v>
      </c>
      <c r="F138" s="102">
        <f t="shared" si="28"/>
        <v>9722.2222222222226</v>
      </c>
      <c r="G138" s="46">
        <f ca="1">ROUND(($E$5-SUM($F$29:F137))*$F$10/360*D138,2)</f>
        <v>4026.62</v>
      </c>
      <c r="H138" s="31">
        <v>0</v>
      </c>
      <c r="I138" s="47">
        <f t="shared" si="29"/>
        <v>0</v>
      </c>
      <c r="J138" s="32">
        <v>0</v>
      </c>
      <c r="K138" s="123">
        <f t="shared" si="30"/>
        <v>0</v>
      </c>
      <c r="L138" s="124"/>
      <c r="M138" s="129"/>
      <c r="N138" s="129"/>
      <c r="O138" s="129"/>
      <c r="P138" s="135">
        <f t="shared" ca="1" si="23"/>
        <v>0</v>
      </c>
      <c r="Q138" s="114">
        <f t="shared" ca="1" si="24"/>
        <v>0</v>
      </c>
      <c r="R138" s="124"/>
      <c r="S138" s="129"/>
      <c r="T138" s="48" t="s">
        <v>38</v>
      </c>
      <c r="U138" s="49" t="s">
        <v>38</v>
      </c>
      <c r="V138" s="125">
        <f t="shared" si="26"/>
        <v>680555.55555555271</v>
      </c>
      <c r="W138" s="118"/>
      <c r="X138" s="118"/>
      <c r="Y138" s="120"/>
      <c r="Z138" s="118"/>
      <c r="AA138" s="118"/>
      <c r="AB138" s="118"/>
      <c r="AC138" s="120">
        <f t="shared" si="27"/>
        <v>690277.77777777496</v>
      </c>
      <c r="AD138" s="118"/>
      <c r="AE138" s="118"/>
      <c r="AF138" s="118"/>
    </row>
    <row r="139" spans="1:32" s="14" customFormat="1" x14ac:dyDescent="0.25">
      <c r="A139" s="35">
        <f t="shared" ca="1" si="17"/>
        <v>13824.462222222222</v>
      </c>
      <c r="B139" s="26">
        <v>111</v>
      </c>
      <c r="C139" s="122">
        <f t="shared" ca="1" si="31"/>
        <v>47795</v>
      </c>
      <c r="D139" s="44">
        <f t="shared" ca="1" si="18"/>
        <v>31</v>
      </c>
      <c r="E139" s="29">
        <f t="shared" ca="1" si="19"/>
        <v>13824.462222222222</v>
      </c>
      <c r="F139" s="102">
        <f t="shared" si="28"/>
        <v>9722.2222222222226</v>
      </c>
      <c r="G139" s="46">
        <f ca="1">ROUND(($E$5-SUM($F$29:F138))*$F$10/360*D139,2)</f>
        <v>4102.24</v>
      </c>
      <c r="H139" s="31">
        <v>0</v>
      </c>
      <c r="I139" s="47">
        <f t="shared" si="29"/>
        <v>0</v>
      </c>
      <c r="J139" s="32">
        <v>0</v>
      </c>
      <c r="K139" s="123">
        <f t="shared" si="30"/>
        <v>0</v>
      </c>
      <c r="L139" s="124"/>
      <c r="M139" s="129"/>
      <c r="N139" s="129"/>
      <c r="O139" s="129"/>
      <c r="P139" s="135">
        <f t="shared" ca="1" si="23"/>
        <v>0</v>
      </c>
      <c r="Q139" s="114">
        <f t="shared" ca="1" si="24"/>
        <v>0</v>
      </c>
      <c r="R139" s="124"/>
      <c r="S139" s="129"/>
      <c r="T139" s="48" t="s">
        <v>38</v>
      </c>
      <c r="U139" s="49" t="s">
        <v>38</v>
      </c>
      <c r="V139" s="125">
        <f t="shared" si="26"/>
        <v>670833.33333333046</v>
      </c>
      <c r="W139" s="118"/>
      <c r="X139" s="118"/>
      <c r="Y139" s="120"/>
      <c r="Z139" s="118"/>
      <c r="AA139" s="118"/>
      <c r="AB139" s="118"/>
      <c r="AC139" s="120">
        <f t="shared" si="27"/>
        <v>680555.55555555271</v>
      </c>
      <c r="AD139" s="118"/>
      <c r="AE139" s="118"/>
      <c r="AF139" s="118"/>
    </row>
    <row r="140" spans="1:32" s="14" customFormat="1" x14ac:dyDescent="0.25">
      <c r="A140" s="35">
        <f t="shared" ca="1" si="17"/>
        <v>13635.412222222223</v>
      </c>
      <c r="B140" s="26">
        <v>112</v>
      </c>
      <c r="C140" s="122">
        <f t="shared" ca="1" si="31"/>
        <v>47825</v>
      </c>
      <c r="D140" s="44">
        <f t="shared" ca="1" si="18"/>
        <v>30</v>
      </c>
      <c r="E140" s="29">
        <f t="shared" ca="1" si="19"/>
        <v>13635.412222222223</v>
      </c>
      <c r="F140" s="102">
        <f t="shared" si="28"/>
        <v>9722.2222222222226</v>
      </c>
      <c r="G140" s="46">
        <f ca="1">ROUND(($E$5-SUM($F$29:F139))*$F$10/360*D140,2)</f>
        <v>3913.19</v>
      </c>
      <c r="H140" s="31">
        <v>0</v>
      </c>
      <c r="I140" s="47">
        <f t="shared" si="29"/>
        <v>0</v>
      </c>
      <c r="J140" s="32">
        <v>0</v>
      </c>
      <c r="K140" s="123">
        <f t="shared" si="30"/>
        <v>0</v>
      </c>
      <c r="L140" s="124"/>
      <c r="M140" s="129"/>
      <c r="N140" s="129"/>
      <c r="O140" s="129"/>
      <c r="P140" s="135">
        <f t="shared" ca="1" si="23"/>
        <v>0</v>
      </c>
      <c r="Q140" s="114">
        <f t="shared" ca="1" si="24"/>
        <v>0</v>
      </c>
      <c r="R140" s="124"/>
      <c r="S140" s="129"/>
      <c r="T140" s="48" t="s">
        <v>38</v>
      </c>
      <c r="U140" s="49" t="s">
        <v>38</v>
      </c>
      <c r="V140" s="125">
        <f t="shared" si="26"/>
        <v>661111.11111110821</v>
      </c>
      <c r="W140" s="118"/>
      <c r="X140" s="118"/>
      <c r="Y140" s="120"/>
      <c r="Z140" s="118"/>
      <c r="AA140" s="118"/>
      <c r="AB140" s="118"/>
      <c r="AC140" s="120">
        <f t="shared" si="27"/>
        <v>670833.33333333046</v>
      </c>
      <c r="AD140" s="118"/>
      <c r="AE140" s="118"/>
      <c r="AF140" s="118"/>
    </row>
    <row r="141" spans="1:32" s="14" customFormat="1" x14ac:dyDescent="0.25">
      <c r="A141" s="35">
        <f t="shared" ca="1" si="17"/>
        <v>13707.252222222223</v>
      </c>
      <c r="B141" s="26">
        <v>113</v>
      </c>
      <c r="C141" s="122">
        <f t="shared" ca="1" si="31"/>
        <v>47856</v>
      </c>
      <c r="D141" s="44">
        <f t="shared" ca="1" si="18"/>
        <v>31</v>
      </c>
      <c r="E141" s="29">
        <f t="shared" ca="1" si="19"/>
        <v>13707.252222222223</v>
      </c>
      <c r="F141" s="102">
        <f t="shared" si="28"/>
        <v>9722.2222222222226</v>
      </c>
      <c r="G141" s="46">
        <f ca="1">ROUND(($E$5-SUM($F$29:F140))*$F$10/360*D141,2)</f>
        <v>3985.03</v>
      </c>
      <c r="H141" s="31">
        <v>0</v>
      </c>
      <c r="I141" s="47">
        <f t="shared" si="29"/>
        <v>0</v>
      </c>
      <c r="J141" s="32">
        <v>0</v>
      </c>
      <c r="K141" s="123">
        <f t="shared" si="30"/>
        <v>0</v>
      </c>
      <c r="L141" s="124"/>
      <c r="M141" s="129"/>
      <c r="N141" s="129"/>
      <c r="O141" s="129"/>
      <c r="P141" s="135">
        <f t="shared" ca="1" si="23"/>
        <v>0</v>
      </c>
      <c r="Q141" s="114">
        <f t="shared" ca="1" si="24"/>
        <v>0</v>
      </c>
      <c r="R141" s="124"/>
      <c r="S141" s="129"/>
      <c r="T141" s="48" t="s">
        <v>38</v>
      </c>
      <c r="U141" s="49" t="s">
        <v>38</v>
      </c>
      <c r="V141" s="125">
        <f t="shared" si="26"/>
        <v>651388.88888888597</v>
      </c>
      <c r="W141" s="118"/>
      <c r="X141" s="118"/>
      <c r="Y141" s="120"/>
      <c r="Z141" s="118"/>
      <c r="AA141" s="118"/>
      <c r="AB141" s="118"/>
      <c r="AC141" s="120">
        <f t="shared" si="27"/>
        <v>661111.11111110821</v>
      </c>
      <c r="AD141" s="118"/>
      <c r="AE141" s="118"/>
      <c r="AF141" s="118"/>
    </row>
    <row r="142" spans="1:32" s="14" customFormat="1" x14ac:dyDescent="0.25">
      <c r="A142" s="35">
        <f t="shared" ca="1" si="17"/>
        <v>13648.652222222223</v>
      </c>
      <c r="B142" s="26">
        <v>114</v>
      </c>
      <c r="C142" s="122">
        <f t="shared" ca="1" si="31"/>
        <v>47887</v>
      </c>
      <c r="D142" s="44">
        <f t="shared" ca="1" si="18"/>
        <v>31</v>
      </c>
      <c r="E142" s="29">
        <f t="shared" ca="1" si="19"/>
        <v>13648.652222222223</v>
      </c>
      <c r="F142" s="102">
        <f t="shared" si="28"/>
        <v>9722.2222222222226</v>
      </c>
      <c r="G142" s="46">
        <f ca="1">ROUND(($E$5-SUM($F$29:F141))*$F$10/360*D142,2)</f>
        <v>3926.43</v>
      </c>
      <c r="H142" s="31">
        <v>0</v>
      </c>
      <c r="I142" s="47">
        <f t="shared" si="29"/>
        <v>0</v>
      </c>
      <c r="J142" s="32">
        <v>0</v>
      </c>
      <c r="K142" s="123">
        <f t="shared" si="30"/>
        <v>0</v>
      </c>
      <c r="L142" s="124"/>
      <c r="M142" s="129"/>
      <c r="N142" s="129"/>
      <c r="O142" s="129"/>
      <c r="P142" s="135">
        <f t="shared" ca="1" si="23"/>
        <v>0</v>
      </c>
      <c r="Q142" s="114">
        <f t="shared" ca="1" si="24"/>
        <v>0</v>
      </c>
      <c r="R142" s="124"/>
      <c r="S142" s="129"/>
      <c r="T142" s="48" t="s">
        <v>38</v>
      </c>
      <c r="U142" s="49" t="s">
        <v>38</v>
      </c>
      <c r="V142" s="125">
        <f t="shared" si="26"/>
        <v>641666.66666666372</v>
      </c>
      <c r="W142" s="118"/>
      <c r="X142" s="118"/>
      <c r="Y142" s="120"/>
      <c r="Z142" s="118"/>
      <c r="AA142" s="118"/>
      <c r="AB142" s="118"/>
      <c r="AC142" s="120">
        <f t="shared" si="27"/>
        <v>651388.88888888597</v>
      </c>
      <c r="AD142" s="118"/>
      <c r="AE142" s="118"/>
      <c r="AF142" s="118"/>
    </row>
    <row r="143" spans="1:32" s="14" customFormat="1" x14ac:dyDescent="0.25">
      <c r="A143" s="35">
        <f t="shared" ca="1" si="17"/>
        <v>13215.742222222223</v>
      </c>
      <c r="B143" s="26">
        <v>115</v>
      </c>
      <c r="C143" s="122">
        <f t="shared" ca="1" si="31"/>
        <v>47915</v>
      </c>
      <c r="D143" s="44">
        <f t="shared" ca="1" si="18"/>
        <v>28</v>
      </c>
      <c r="E143" s="29">
        <f t="shared" ca="1" si="19"/>
        <v>13215.742222222223</v>
      </c>
      <c r="F143" s="102">
        <f t="shared" si="28"/>
        <v>9722.2222222222226</v>
      </c>
      <c r="G143" s="46">
        <f ca="1">ROUND(($E$5-SUM($F$29:F142))*$F$10/360*D143,2)</f>
        <v>3493.52</v>
      </c>
      <c r="H143" s="31">
        <v>0</v>
      </c>
      <c r="I143" s="47">
        <f t="shared" si="29"/>
        <v>0</v>
      </c>
      <c r="J143" s="32">
        <v>0</v>
      </c>
      <c r="K143" s="123">
        <f t="shared" si="30"/>
        <v>0</v>
      </c>
      <c r="L143" s="124"/>
      <c r="M143" s="129"/>
      <c r="N143" s="129"/>
      <c r="O143" s="129"/>
      <c r="P143" s="135">
        <f t="shared" ca="1" si="23"/>
        <v>0</v>
      </c>
      <c r="Q143" s="114">
        <f t="shared" ca="1" si="24"/>
        <v>0</v>
      </c>
      <c r="R143" s="124"/>
      <c r="S143" s="129"/>
      <c r="T143" s="48" t="s">
        <v>38</v>
      </c>
      <c r="U143" s="49" t="s">
        <v>38</v>
      </c>
      <c r="V143" s="125">
        <f t="shared" si="26"/>
        <v>631944.44444444147</v>
      </c>
      <c r="W143" s="118"/>
      <c r="X143" s="118"/>
      <c r="Y143" s="120"/>
      <c r="Z143" s="118"/>
      <c r="AA143" s="118"/>
      <c r="AB143" s="118"/>
      <c r="AC143" s="120">
        <f t="shared" si="27"/>
        <v>641666.66666666372</v>
      </c>
      <c r="AD143" s="118"/>
      <c r="AE143" s="118"/>
      <c r="AF143" s="118"/>
    </row>
    <row r="144" spans="1:32" s="14" customFormat="1" x14ac:dyDescent="0.25">
      <c r="A144" s="35">
        <f t="shared" ca="1" si="17"/>
        <v>13531.442222222222</v>
      </c>
      <c r="B144" s="26">
        <v>116</v>
      </c>
      <c r="C144" s="122">
        <f t="shared" ca="1" si="31"/>
        <v>47946</v>
      </c>
      <c r="D144" s="44">
        <f t="shared" ca="1" si="18"/>
        <v>31</v>
      </c>
      <c r="E144" s="29">
        <f t="shared" ca="1" si="19"/>
        <v>13531.442222222222</v>
      </c>
      <c r="F144" s="102">
        <f t="shared" si="28"/>
        <v>9722.2222222222226</v>
      </c>
      <c r="G144" s="46">
        <f ca="1">ROUND(($E$5-SUM($F$29:F143))*$F$10/360*D144,2)</f>
        <v>3809.22</v>
      </c>
      <c r="H144" s="31">
        <v>0</v>
      </c>
      <c r="I144" s="47">
        <f t="shared" si="29"/>
        <v>0</v>
      </c>
      <c r="J144" s="32">
        <v>0</v>
      </c>
      <c r="K144" s="123">
        <f t="shared" si="30"/>
        <v>0</v>
      </c>
      <c r="L144" s="124"/>
      <c r="M144" s="129"/>
      <c r="N144" s="129"/>
      <c r="O144" s="129"/>
      <c r="P144" s="135">
        <f t="shared" ca="1" si="23"/>
        <v>0</v>
      </c>
      <c r="Q144" s="114">
        <f t="shared" ca="1" si="24"/>
        <v>0</v>
      </c>
      <c r="R144" s="124"/>
      <c r="S144" s="129"/>
      <c r="T144" s="48" t="s">
        <v>38</v>
      </c>
      <c r="U144" s="49" t="s">
        <v>38</v>
      </c>
      <c r="V144" s="125">
        <f t="shared" si="26"/>
        <v>622222.22222221922</v>
      </c>
      <c r="W144" s="118"/>
      <c r="X144" s="118"/>
      <c r="Y144" s="120"/>
      <c r="Z144" s="118"/>
      <c r="AA144" s="118"/>
      <c r="AB144" s="118"/>
      <c r="AC144" s="120">
        <f t="shared" si="27"/>
        <v>631944.44444444147</v>
      </c>
      <c r="AD144" s="118"/>
      <c r="AE144" s="118"/>
      <c r="AF144" s="118"/>
    </row>
    <row r="145" spans="1:32" s="14" customFormat="1" x14ac:dyDescent="0.25">
      <c r="A145" s="35">
        <f t="shared" ca="1" si="17"/>
        <v>13351.852222222224</v>
      </c>
      <c r="B145" s="26">
        <v>117</v>
      </c>
      <c r="C145" s="122">
        <f t="shared" ca="1" si="31"/>
        <v>47976</v>
      </c>
      <c r="D145" s="44">
        <f t="shared" ca="1" si="18"/>
        <v>30</v>
      </c>
      <c r="E145" s="29">
        <f t="shared" ca="1" si="19"/>
        <v>13351.852222222224</v>
      </c>
      <c r="F145" s="102">
        <f t="shared" si="28"/>
        <v>9722.2222222222226</v>
      </c>
      <c r="G145" s="46">
        <f ca="1">ROUND(($E$5-SUM($F$29:F144))*$F$10/360*D145,2)</f>
        <v>3629.63</v>
      </c>
      <c r="H145" s="31">
        <v>0</v>
      </c>
      <c r="I145" s="47">
        <f t="shared" si="29"/>
        <v>0</v>
      </c>
      <c r="J145" s="32">
        <v>0</v>
      </c>
      <c r="K145" s="123">
        <f t="shared" si="30"/>
        <v>0</v>
      </c>
      <c r="L145" s="124"/>
      <c r="M145" s="129"/>
      <c r="N145" s="129"/>
      <c r="O145" s="129"/>
      <c r="P145" s="135">
        <f t="shared" ca="1" si="23"/>
        <v>0</v>
      </c>
      <c r="Q145" s="114">
        <f t="shared" ca="1" si="24"/>
        <v>0</v>
      </c>
      <c r="R145" s="124"/>
      <c r="S145" s="129"/>
      <c r="T145" s="48" t="s">
        <v>38</v>
      </c>
      <c r="U145" s="49" t="s">
        <v>38</v>
      </c>
      <c r="V145" s="125">
        <f t="shared" si="26"/>
        <v>612499.99999999697</v>
      </c>
      <c r="W145" s="118"/>
      <c r="X145" s="118"/>
      <c r="Y145" s="120"/>
      <c r="Z145" s="118"/>
      <c r="AA145" s="118"/>
      <c r="AB145" s="118"/>
      <c r="AC145" s="120">
        <f t="shared" si="27"/>
        <v>622222.22222221922</v>
      </c>
      <c r="AD145" s="118"/>
      <c r="AE145" s="118"/>
      <c r="AF145" s="118"/>
    </row>
    <row r="146" spans="1:32" s="14" customFormat="1" x14ac:dyDescent="0.25">
      <c r="A146" s="35">
        <f t="shared" ca="1" si="17"/>
        <v>13414.232222222223</v>
      </c>
      <c r="B146" s="26">
        <v>118</v>
      </c>
      <c r="C146" s="122">
        <f t="shared" ca="1" si="31"/>
        <v>48007</v>
      </c>
      <c r="D146" s="44">
        <f t="shared" ca="1" si="18"/>
        <v>31</v>
      </c>
      <c r="E146" s="29">
        <f t="shared" ca="1" si="19"/>
        <v>13414.232222222223</v>
      </c>
      <c r="F146" s="102">
        <f t="shared" si="28"/>
        <v>9722.2222222222226</v>
      </c>
      <c r="G146" s="46">
        <f ca="1">ROUND(($E$5-SUM($F$29:F145))*$F$10/360*D146,2)</f>
        <v>3692.01</v>
      </c>
      <c r="H146" s="31">
        <v>0</v>
      </c>
      <c r="I146" s="47">
        <f t="shared" si="29"/>
        <v>0</v>
      </c>
      <c r="J146" s="32">
        <v>0</v>
      </c>
      <c r="K146" s="123">
        <f t="shared" si="30"/>
        <v>0</v>
      </c>
      <c r="L146" s="124"/>
      <c r="M146" s="129"/>
      <c r="N146" s="129"/>
      <c r="O146" s="129"/>
      <c r="P146" s="135">
        <f t="shared" ca="1" si="23"/>
        <v>0</v>
      </c>
      <c r="Q146" s="114">
        <f t="shared" ca="1" si="24"/>
        <v>0</v>
      </c>
      <c r="R146" s="124"/>
      <c r="S146" s="129"/>
      <c r="T146" s="48" t="s">
        <v>38</v>
      </c>
      <c r="U146" s="49" t="s">
        <v>38</v>
      </c>
      <c r="V146" s="125">
        <f t="shared" si="26"/>
        <v>602777.77777777473</v>
      </c>
      <c r="W146" s="118"/>
      <c r="X146" s="118"/>
      <c r="Y146" s="120"/>
      <c r="Z146" s="118"/>
      <c r="AA146" s="118"/>
      <c r="AB146" s="118"/>
      <c r="AC146" s="120">
        <f t="shared" si="27"/>
        <v>612499.99999999697</v>
      </c>
      <c r="AD146" s="118"/>
      <c r="AE146" s="118"/>
      <c r="AF146" s="118"/>
    </row>
    <row r="147" spans="1:32" s="14" customFormat="1" x14ac:dyDescent="0.25">
      <c r="A147" s="35">
        <f t="shared" ca="1" si="17"/>
        <v>13238.422222222223</v>
      </c>
      <c r="B147" s="26">
        <v>119</v>
      </c>
      <c r="C147" s="122">
        <f t="shared" ca="1" si="31"/>
        <v>48037</v>
      </c>
      <c r="D147" s="44">
        <f t="shared" ca="1" si="18"/>
        <v>30</v>
      </c>
      <c r="E147" s="29">
        <f t="shared" ca="1" si="19"/>
        <v>13238.422222222223</v>
      </c>
      <c r="F147" s="102">
        <f t="shared" si="28"/>
        <v>9722.2222222222226</v>
      </c>
      <c r="G147" s="46">
        <f ca="1">ROUND(($E$5-SUM($F$29:F146))*$F$10/360*D147,2)</f>
        <v>3516.2</v>
      </c>
      <c r="H147" s="31">
        <v>0</v>
      </c>
      <c r="I147" s="47">
        <f t="shared" si="29"/>
        <v>0</v>
      </c>
      <c r="J147" s="32">
        <v>0</v>
      </c>
      <c r="K147" s="123">
        <f t="shared" si="30"/>
        <v>0</v>
      </c>
      <c r="L147" s="124"/>
      <c r="M147" s="129"/>
      <c r="N147" s="129"/>
      <c r="O147" s="129"/>
      <c r="P147" s="135">
        <f t="shared" ca="1" si="23"/>
        <v>0</v>
      </c>
      <c r="Q147" s="114">
        <f t="shared" ca="1" si="24"/>
        <v>0</v>
      </c>
      <c r="R147" s="124"/>
      <c r="S147" s="129"/>
      <c r="T147" s="48" t="s">
        <v>38</v>
      </c>
      <c r="U147" s="49" t="s">
        <v>38</v>
      </c>
      <c r="V147" s="125">
        <f t="shared" si="26"/>
        <v>593055.55555555248</v>
      </c>
      <c r="W147" s="118"/>
      <c r="X147" s="118"/>
      <c r="Y147" s="120"/>
      <c r="Z147" s="118"/>
      <c r="AA147" s="118"/>
      <c r="AB147" s="118"/>
      <c r="AC147" s="120">
        <f t="shared" si="27"/>
        <v>602777.77777777473</v>
      </c>
      <c r="AD147" s="118"/>
      <c r="AE147" s="118"/>
      <c r="AF147" s="118"/>
    </row>
    <row r="148" spans="1:32" s="14" customFormat="1" x14ac:dyDescent="0.25">
      <c r="A148" s="35">
        <f t="shared" ca="1" si="17"/>
        <v>21981.615555555545</v>
      </c>
      <c r="B148" s="26">
        <v>120</v>
      </c>
      <c r="C148" s="122">
        <f t="shared" ca="1" si="31"/>
        <v>48068</v>
      </c>
      <c r="D148" s="44">
        <f t="shared" ca="1" si="18"/>
        <v>31</v>
      </c>
      <c r="E148" s="29">
        <f t="shared" ca="1" si="19"/>
        <v>21981.615555555545</v>
      </c>
      <c r="F148" s="102">
        <f t="shared" si="28"/>
        <v>9722.2222222222226</v>
      </c>
      <c r="G148" s="46">
        <f ca="1">ROUND(($E$5-SUM($F$29:F147))*$F$10/360*D148,2)</f>
        <v>3574.81</v>
      </c>
      <c r="H148" s="31">
        <v>0</v>
      </c>
      <c r="I148" s="47">
        <f t="shared" si="29"/>
        <v>0</v>
      </c>
      <c r="J148" s="32">
        <v>0</v>
      </c>
      <c r="K148" s="123">
        <f t="shared" si="30"/>
        <v>1000</v>
      </c>
      <c r="L148" s="124"/>
      <c r="M148" s="129"/>
      <c r="N148" s="129"/>
      <c r="O148" s="129"/>
      <c r="P148" s="135">
        <f t="shared" ca="1" si="23"/>
        <v>5500</v>
      </c>
      <c r="Q148" s="114">
        <f t="shared" ca="1" si="24"/>
        <v>2184.5833333333217</v>
      </c>
      <c r="R148" s="124"/>
      <c r="S148" s="129"/>
      <c r="T148" s="48" t="s">
        <v>38</v>
      </c>
      <c r="U148" s="49" t="s">
        <v>38</v>
      </c>
      <c r="V148" s="125">
        <f t="shared" si="26"/>
        <v>583333.33333333023</v>
      </c>
      <c r="W148" s="118"/>
      <c r="X148" s="118"/>
      <c r="Y148" s="120"/>
      <c r="Z148" s="118"/>
      <c r="AA148" s="118"/>
      <c r="AB148" s="118"/>
      <c r="AC148" s="120">
        <f t="shared" si="27"/>
        <v>593055.55555555248</v>
      </c>
      <c r="AD148" s="118"/>
      <c r="AE148" s="118"/>
      <c r="AF148" s="118"/>
    </row>
    <row r="149" spans="1:32" s="14" customFormat="1" x14ac:dyDescent="0.25">
      <c r="A149" s="35">
        <f t="shared" ca="1" si="17"/>
        <v>13238.422222222223</v>
      </c>
      <c r="B149" s="26">
        <v>121</v>
      </c>
      <c r="C149" s="122">
        <f t="shared" ca="1" si="31"/>
        <v>48099</v>
      </c>
      <c r="D149" s="44">
        <f t="shared" ca="1" si="18"/>
        <v>31</v>
      </c>
      <c r="E149" s="29">
        <f t="shared" ca="1" si="19"/>
        <v>13238.422222222223</v>
      </c>
      <c r="F149" s="102">
        <f t="shared" si="28"/>
        <v>9722.2222222222226</v>
      </c>
      <c r="G149" s="46">
        <f ca="1">ROUND(($E$5-SUM($F$29:F148))*$F$10/360*D149,2)</f>
        <v>3516.2</v>
      </c>
      <c r="H149" s="31">
        <v>0</v>
      </c>
      <c r="I149" s="47">
        <f t="shared" si="29"/>
        <v>0</v>
      </c>
      <c r="J149" s="32">
        <v>0</v>
      </c>
      <c r="K149" s="123">
        <f t="shared" si="30"/>
        <v>0</v>
      </c>
      <c r="L149" s="124"/>
      <c r="M149" s="129"/>
      <c r="N149" s="129"/>
      <c r="O149" s="129"/>
      <c r="P149" s="135">
        <f t="shared" ca="1" si="23"/>
        <v>0</v>
      </c>
      <c r="Q149" s="114">
        <f t="shared" ca="1" si="24"/>
        <v>0</v>
      </c>
      <c r="R149" s="124"/>
      <c r="S149" s="129"/>
      <c r="T149" s="48" t="s">
        <v>38</v>
      </c>
      <c r="U149" s="49" t="s">
        <v>38</v>
      </c>
      <c r="V149" s="125">
        <f t="shared" si="26"/>
        <v>573611.11111110798</v>
      </c>
      <c r="W149" s="118"/>
      <c r="X149" s="118"/>
      <c r="Y149" s="120"/>
      <c r="Z149" s="118"/>
      <c r="AA149" s="118"/>
      <c r="AB149" s="118"/>
      <c r="AC149" s="120">
        <f t="shared" si="27"/>
        <v>583333.33333333023</v>
      </c>
      <c r="AD149" s="118"/>
      <c r="AE149" s="118"/>
      <c r="AF149" s="118"/>
    </row>
    <row r="150" spans="1:32" s="14" customFormat="1" x14ac:dyDescent="0.25">
      <c r="A150" s="35">
        <f t="shared" ca="1" si="17"/>
        <v>13068.282222222222</v>
      </c>
      <c r="B150" s="26">
        <v>122</v>
      </c>
      <c r="C150" s="122">
        <f t="shared" ca="1" si="31"/>
        <v>48129</v>
      </c>
      <c r="D150" s="44">
        <f t="shared" ca="1" si="18"/>
        <v>30</v>
      </c>
      <c r="E150" s="29">
        <f t="shared" ca="1" si="19"/>
        <v>13068.282222222222</v>
      </c>
      <c r="F150" s="102">
        <f t="shared" si="28"/>
        <v>9722.2222222222226</v>
      </c>
      <c r="G150" s="46">
        <f ca="1">ROUND(($E$5-SUM($F$29:F149))*$F$10/360*D150,2)</f>
        <v>3346.06</v>
      </c>
      <c r="H150" s="31">
        <v>0</v>
      </c>
      <c r="I150" s="47">
        <f t="shared" si="29"/>
        <v>0</v>
      </c>
      <c r="J150" s="32">
        <v>0</v>
      </c>
      <c r="K150" s="123">
        <f t="shared" si="30"/>
        <v>0</v>
      </c>
      <c r="L150" s="124"/>
      <c r="M150" s="129"/>
      <c r="N150" s="129"/>
      <c r="O150" s="129"/>
      <c r="P150" s="135">
        <f t="shared" ca="1" si="23"/>
        <v>0</v>
      </c>
      <c r="Q150" s="114">
        <f t="shared" ca="1" si="24"/>
        <v>0</v>
      </c>
      <c r="R150" s="124"/>
      <c r="S150" s="129"/>
      <c r="T150" s="48" t="s">
        <v>38</v>
      </c>
      <c r="U150" s="49" t="s">
        <v>38</v>
      </c>
      <c r="V150" s="125">
        <f t="shared" si="26"/>
        <v>563888.88888888573</v>
      </c>
      <c r="W150" s="118"/>
      <c r="X150" s="118"/>
      <c r="Y150" s="120"/>
      <c r="Z150" s="118"/>
      <c r="AA150" s="118"/>
      <c r="AB150" s="118"/>
      <c r="AC150" s="120">
        <f t="shared" si="27"/>
        <v>573611.11111110798</v>
      </c>
      <c r="AD150" s="118"/>
      <c r="AE150" s="118"/>
      <c r="AF150" s="118"/>
    </row>
    <row r="151" spans="1:32" s="14" customFormat="1" x14ac:dyDescent="0.25">
      <c r="A151" s="35">
        <f t="shared" ca="1" si="17"/>
        <v>13121.222222222223</v>
      </c>
      <c r="B151" s="26">
        <v>123</v>
      </c>
      <c r="C151" s="122">
        <f t="shared" ca="1" si="31"/>
        <v>48160</v>
      </c>
      <c r="D151" s="44">
        <f t="shared" ca="1" si="18"/>
        <v>31</v>
      </c>
      <c r="E151" s="29">
        <f t="shared" ca="1" si="19"/>
        <v>13121.222222222223</v>
      </c>
      <c r="F151" s="102">
        <f t="shared" si="28"/>
        <v>9722.2222222222226</v>
      </c>
      <c r="G151" s="46">
        <f ca="1">ROUND(($E$5-SUM($F$29:F150))*$F$10/360*D151,2)</f>
        <v>3399</v>
      </c>
      <c r="H151" s="31">
        <v>0</v>
      </c>
      <c r="I151" s="47">
        <f t="shared" si="29"/>
        <v>0</v>
      </c>
      <c r="J151" s="32">
        <v>0</v>
      </c>
      <c r="K151" s="123">
        <f t="shared" si="30"/>
        <v>0</v>
      </c>
      <c r="L151" s="124"/>
      <c r="M151" s="129"/>
      <c r="N151" s="129"/>
      <c r="O151" s="129"/>
      <c r="P151" s="135">
        <f t="shared" ca="1" si="23"/>
        <v>0</v>
      </c>
      <c r="Q151" s="114">
        <f t="shared" ca="1" si="24"/>
        <v>0</v>
      </c>
      <c r="R151" s="124"/>
      <c r="S151" s="129"/>
      <c r="T151" s="48" t="s">
        <v>38</v>
      </c>
      <c r="U151" s="49" t="s">
        <v>38</v>
      </c>
      <c r="V151" s="125">
        <f t="shared" si="26"/>
        <v>554166.66666666348</v>
      </c>
      <c r="W151" s="118"/>
      <c r="X151" s="118"/>
      <c r="Y151" s="120"/>
      <c r="Z151" s="118"/>
      <c r="AA151" s="118"/>
      <c r="AB151" s="118"/>
      <c r="AC151" s="120">
        <f t="shared" si="27"/>
        <v>563888.88888888573</v>
      </c>
      <c r="AD151" s="118"/>
      <c r="AE151" s="118"/>
      <c r="AF151" s="118"/>
    </row>
    <row r="152" spans="1:32" s="14" customFormat="1" x14ac:dyDescent="0.25">
      <c r="A152" s="35">
        <f t="shared" ca="1" si="17"/>
        <v>12954.862222222222</v>
      </c>
      <c r="B152" s="26">
        <v>124</v>
      </c>
      <c r="C152" s="122">
        <f t="shared" ca="1" si="31"/>
        <v>48190</v>
      </c>
      <c r="D152" s="44">
        <f t="shared" ca="1" si="18"/>
        <v>30</v>
      </c>
      <c r="E152" s="29">
        <f t="shared" ca="1" si="19"/>
        <v>12954.862222222222</v>
      </c>
      <c r="F152" s="102">
        <f t="shared" si="28"/>
        <v>9722.2222222222226</v>
      </c>
      <c r="G152" s="46">
        <f ca="1">ROUND(($E$5-SUM($F$29:F151))*$F$10/360*D152,2)</f>
        <v>3232.64</v>
      </c>
      <c r="H152" s="31">
        <v>0</v>
      </c>
      <c r="I152" s="47">
        <f t="shared" si="29"/>
        <v>0</v>
      </c>
      <c r="J152" s="32">
        <v>0</v>
      </c>
      <c r="K152" s="123">
        <f t="shared" si="30"/>
        <v>0</v>
      </c>
      <c r="L152" s="124"/>
      <c r="M152" s="129"/>
      <c r="N152" s="129"/>
      <c r="O152" s="129"/>
      <c r="P152" s="135">
        <f t="shared" ca="1" si="23"/>
        <v>0</v>
      </c>
      <c r="Q152" s="114">
        <f t="shared" ca="1" si="24"/>
        <v>0</v>
      </c>
      <c r="R152" s="124"/>
      <c r="S152" s="129"/>
      <c r="T152" s="48" t="s">
        <v>38</v>
      </c>
      <c r="U152" s="49" t="s">
        <v>38</v>
      </c>
      <c r="V152" s="125">
        <f t="shared" si="26"/>
        <v>544444.44444444124</v>
      </c>
      <c r="W152" s="118"/>
      <c r="X152" s="118"/>
      <c r="Y152" s="120"/>
      <c r="Z152" s="118"/>
      <c r="AA152" s="118"/>
      <c r="AB152" s="118"/>
      <c r="AC152" s="120">
        <f t="shared" si="27"/>
        <v>554166.66666666348</v>
      </c>
      <c r="AD152" s="118"/>
      <c r="AE152" s="118"/>
      <c r="AF152" s="118"/>
    </row>
    <row r="153" spans="1:32" s="14" customFormat="1" x14ac:dyDescent="0.25">
      <c r="A153" s="35">
        <f t="shared" ca="1" si="17"/>
        <v>13004.012222222223</v>
      </c>
      <c r="B153" s="26">
        <v>125</v>
      </c>
      <c r="C153" s="122">
        <f t="shared" ca="1" si="31"/>
        <v>48221</v>
      </c>
      <c r="D153" s="44">
        <f t="shared" ca="1" si="18"/>
        <v>31</v>
      </c>
      <c r="E153" s="29">
        <f t="shared" ca="1" si="19"/>
        <v>13004.012222222223</v>
      </c>
      <c r="F153" s="102">
        <f t="shared" si="28"/>
        <v>9722.2222222222226</v>
      </c>
      <c r="G153" s="46">
        <f ca="1">ROUND(($E$5-SUM($F$29:F152))*$F$10/360*D153,2)</f>
        <v>3281.79</v>
      </c>
      <c r="H153" s="31">
        <v>0</v>
      </c>
      <c r="I153" s="47">
        <f t="shared" si="29"/>
        <v>0</v>
      </c>
      <c r="J153" s="32">
        <v>0</v>
      </c>
      <c r="K153" s="123">
        <f t="shared" si="30"/>
        <v>0</v>
      </c>
      <c r="L153" s="124"/>
      <c r="M153" s="129"/>
      <c r="N153" s="129"/>
      <c r="O153" s="129"/>
      <c r="P153" s="135">
        <f t="shared" ca="1" si="23"/>
        <v>0</v>
      </c>
      <c r="Q153" s="114">
        <f t="shared" ca="1" si="24"/>
        <v>0</v>
      </c>
      <c r="R153" s="124"/>
      <c r="S153" s="129"/>
      <c r="T153" s="48" t="s">
        <v>38</v>
      </c>
      <c r="U153" s="49" t="s">
        <v>38</v>
      </c>
      <c r="V153" s="125">
        <f t="shared" si="26"/>
        <v>534722.22222221899</v>
      </c>
      <c r="W153" s="118"/>
      <c r="X153" s="118"/>
      <c r="Y153" s="120"/>
      <c r="Z153" s="118"/>
      <c r="AA153" s="118"/>
      <c r="AB153" s="118"/>
      <c r="AC153" s="120">
        <f t="shared" si="27"/>
        <v>544444.44444444124</v>
      </c>
      <c r="AD153" s="118"/>
      <c r="AE153" s="118"/>
      <c r="AF153" s="118"/>
    </row>
    <row r="154" spans="1:32" s="14" customFormat="1" x14ac:dyDescent="0.25">
      <c r="A154" s="35">
        <f t="shared" ca="1" si="17"/>
        <v>12945.412222222223</v>
      </c>
      <c r="B154" s="26">
        <v>126</v>
      </c>
      <c r="C154" s="122">
        <f t="shared" ca="1" si="31"/>
        <v>48252</v>
      </c>
      <c r="D154" s="44">
        <f t="shared" ca="1" si="18"/>
        <v>31</v>
      </c>
      <c r="E154" s="29">
        <f t="shared" ca="1" si="19"/>
        <v>12945.412222222223</v>
      </c>
      <c r="F154" s="102">
        <f t="shared" si="28"/>
        <v>9722.2222222222226</v>
      </c>
      <c r="G154" s="46">
        <f ca="1">ROUND(($E$5-SUM($F$29:F153))*$F$10/360*D154,2)</f>
        <v>3223.19</v>
      </c>
      <c r="H154" s="31">
        <v>0</v>
      </c>
      <c r="I154" s="47">
        <f t="shared" si="29"/>
        <v>0</v>
      </c>
      <c r="J154" s="32">
        <v>0</v>
      </c>
      <c r="K154" s="123">
        <f t="shared" si="30"/>
        <v>0</v>
      </c>
      <c r="L154" s="124"/>
      <c r="M154" s="129"/>
      <c r="N154" s="129"/>
      <c r="O154" s="129"/>
      <c r="P154" s="135">
        <f t="shared" ca="1" si="23"/>
        <v>0</v>
      </c>
      <c r="Q154" s="114">
        <f t="shared" ca="1" si="24"/>
        <v>0</v>
      </c>
      <c r="R154" s="124"/>
      <c r="S154" s="129"/>
      <c r="T154" s="48" t="s">
        <v>38</v>
      </c>
      <c r="U154" s="49" t="s">
        <v>38</v>
      </c>
      <c r="V154" s="125">
        <f t="shared" si="26"/>
        <v>524999.99999999674</v>
      </c>
      <c r="W154" s="118"/>
      <c r="X154" s="118"/>
      <c r="Y154" s="120"/>
      <c r="Z154" s="118"/>
      <c r="AA154" s="118"/>
      <c r="AB154" s="118"/>
      <c r="AC154" s="120">
        <f t="shared" si="27"/>
        <v>534722.22222221899</v>
      </c>
      <c r="AD154" s="118"/>
      <c r="AE154" s="118"/>
      <c r="AF154" s="118"/>
    </row>
    <row r="155" spans="1:32" s="14" customFormat="1" x14ac:dyDescent="0.25">
      <c r="A155" s="35">
        <f t="shared" ca="1" si="17"/>
        <v>12682.642222222223</v>
      </c>
      <c r="B155" s="26">
        <v>127</v>
      </c>
      <c r="C155" s="122">
        <f t="shared" ca="1" si="31"/>
        <v>48281</v>
      </c>
      <c r="D155" s="44">
        <f t="shared" ca="1" si="18"/>
        <v>29</v>
      </c>
      <c r="E155" s="29">
        <f t="shared" ca="1" si="19"/>
        <v>12682.642222222223</v>
      </c>
      <c r="F155" s="102">
        <f t="shared" si="28"/>
        <v>9722.2222222222226</v>
      </c>
      <c r="G155" s="46">
        <f ca="1">ROUND(($E$5-SUM($F$29:F154))*$F$10/360*D155,2)</f>
        <v>2960.42</v>
      </c>
      <c r="H155" s="31">
        <v>0</v>
      </c>
      <c r="I155" s="47">
        <f t="shared" si="29"/>
        <v>0</v>
      </c>
      <c r="J155" s="32">
        <v>0</v>
      </c>
      <c r="K155" s="123">
        <f t="shared" si="30"/>
        <v>0</v>
      </c>
      <c r="L155" s="124"/>
      <c r="M155" s="129"/>
      <c r="N155" s="129"/>
      <c r="O155" s="129"/>
      <c r="P155" s="135">
        <f t="shared" ca="1" si="23"/>
        <v>0</v>
      </c>
      <c r="Q155" s="114">
        <f t="shared" ca="1" si="24"/>
        <v>0</v>
      </c>
      <c r="R155" s="124"/>
      <c r="S155" s="129"/>
      <c r="T155" s="48" t="s">
        <v>38</v>
      </c>
      <c r="U155" s="49" t="s">
        <v>38</v>
      </c>
      <c r="V155" s="125">
        <f t="shared" si="26"/>
        <v>515277.77777777449</v>
      </c>
      <c r="W155" s="118"/>
      <c r="X155" s="118"/>
      <c r="Y155" s="120"/>
      <c r="Z155" s="118"/>
      <c r="AA155" s="118"/>
      <c r="AB155" s="118"/>
      <c r="AC155" s="120">
        <f t="shared" si="27"/>
        <v>524999.99999999674</v>
      </c>
      <c r="AD155" s="118"/>
      <c r="AE155" s="118"/>
      <c r="AF155" s="118"/>
    </row>
    <row r="156" spans="1:32" s="14" customFormat="1" x14ac:dyDescent="0.25">
      <c r="A156" s="35">
        <f t="shared" ca="1" si="17"/>
        <v>12828.202222222222</v>
      </c>
      <c r="B156" s="26">
        <v>128</v>
      </c>
      <c r="C156" s="122">
        <f t="shared" ca="1" si="31"/>
        <v>48312</v>
      </c>
      <c r="D156" s="44">
        <f t="shared" ca="1" si="18"/>
        <v>31</v>
      </c>
      <c r="E156" s="29">
        <f t="shared" ca="1" si="19"/>
        <v>12828.202222222222</v>
      </c>
      <c r="F156" s="102">
        <f t="shared" si="28"/>
        <v>9722.2222222222226</v>
      </c>
      <c r="G156" s="46">
        <f ca="1">ROUND(($E$5-SUM($F$29:F155))*$F$10/360*D156,2)</f>
        <v>3105.98</v>
      </c>
      <c r="H156" s="31">
        <v>0</v>
      </c>
      <c r="I156" s="47">
        <f t="shared" si="29"/>
        <v>0</v>
      </c>
      <c r="J156" s="32">
        <v>0</v>
      </c>
      <c r="K156" s="123">
        <f t="shared" si="30"/>
        <v>0</v>
      </c>
      <c r="L156" s="124"/>
      <c r="M156" s="129"/>
      <c r="N156" s="129"/>
      <c r="O156" s="129"/>
      <c r="P156" s="135">
        <f t="shared" ca="1" si="23"/>
        <v>0</v>
      </c>
      <c r="Q156" s="114">
        <f t="shared" ca="1" si="24"/>
        <v>0</v>
      </c>
      <c r="R156" s="124"/>
      <c r="S156" s="129"/>
      <c r="T156" s="48" t="s">
        <v>38</v>
      </c>
      <c r="U156" s="49" t="s">
        <v>38</v>
      </c>
      <c r="V156" s="125">
        <f t="shared" si="26"/>
        <v>505555.55555555224</v>
      </c>
      <c r="W156" s="118"/>
      <c r="X156" s="118"/>
      <c r="Y156" s="120"/>
      <c r="Z156" s="118"/>
      <c r="AA156" s="118"/>
      <c r="AB156" s="118"/>
      <c r="AC156" s="120">
        <f t="shared" si="27"/>
        <v>515277.77777777449</v>
      </c>
      <c r="AD156" s="118"/>
      <c r="AE156" s="118"/>
      <c r="AF156" s="118"/>
    </row>
    <row r="157" spans="1:32" s="14" customFormat="1" x14ac:dyDescent="0.25">
      <c r="A157" s="35">
        <f t="shared" ref="A157:A208" ca="1" si="32">SUM(F157:S157)</f>
        <v>12671.292222222222</v>
      </c>
      <c r="B157" s="26">
        <v>129</v>
      </c>
      <c r="C157" s="122">
        <f t="shared" ca="1" si="31"/>
        <v>48342</v>
      </c>
      <c r="D157" s="44">
        <f t="shared" ref="D157:D208" ca="1" si="33">C157-C156</f>
        <v>30</v>
      </c>
      <c r="E157" s="29">
        <f t="shared" ref="E157:E208" ca="1" si="34">SUM(F157:S157)</f>
        <v>12671.292222222222</v>
      </c>
      <c r="F157" s="102">
        <f t="shared" ref="F157:F188" si="35">IF(B157&lt;$F$9,0,IF(B157&gt;$F$8,0,IF(B157&gt;=$F$9,$E$5/($F$8-$F$9+1),0)))</f>
        <v>9722.2222222222226</v>
      </c>
      <c r="G157" s="46">
        <f ca="1">ROUND(($E$5-SUM($F$29:F156))*$F$10/360*D157,2)</f>
        <v>2949.07</v>
      </c>
      <c r="H157" s="31">
        <v>0</v>
      </c>
      <c r="I157" s="47">
        <f t="shared" ref="I157:I188" si="36">IF(B157&lt;$F$8,$E$5*$L$6/100,IF(AND((B157=$F$8),DAY(C157)&gt;=1,DAY(C157)&lt;31),2*$E$5*$L$6/100,IF(B157=$F$8,$E$5*$L$6/100,0)))</f>
        <v>0</v>
      </c>
      <c r="J157" s="32">
        <v>0</v>
      </c>
      <c r="K157" s="123">
        <f t="shared" ref="K157:K188" si="37">IF(B157&gt;=$F$8,0,IF(MOD(B157,12),0,$L$8))</f>
        <v>0</v>
      </c>
      <c r="L157" s="124"/>
      <c r="M157" s="129"/>
      <c r="N157" s="129"/>
      <c r="O157" s="129"/>
      <c r="P157" s="135">
        <f t="shared" ref="P157:P207" ca="1" si="38">IF(MONTH(C157)=MONTH($C$28),IF(ROUND(V157,2)&lt;&gt;0,$F$6*$L$16,0),0)</f>
        <v>0</v>
      </c>
      <c r="Q157" s="114">
        <f t="shared" ref="Q157:Q208" ca="1" si="39">IF(MONTH(C157)=MONTH($F$4),(V157+V157*$F$10)*$L$15,0)</f>
        <v>0</v>
      </c>
      <c r="R157" s="124"/>
      <c r="S157" s="129"/>
      <c r="T157" s="48" t="s">
        <v>38</v>
      </c>
      <c r="U157" s="49" t="s">
        <v>38</v>
      </c>
      <c r="V157" s="125">
        <f t="shared" si="26"/>
        <v>495833.33333333</v>
      </c>
      <c r="W157" s="118"/>
      <c r="X157" s="118"/>
      <c r="Y157" s="120"/>
      <c r="Z157" s="118"/>
      <c r="AA157" s="118"/>
      <c r="AB157" s="118"/>
      <c r="AC157" s="120">
        <f t="shared" si="27"/>
        <v>505555.55555555224</v>
      </c>
      <c r="AD157" s="118"/>
      <c r="AE157" s="118"/>
      <c r="AF157" s="118"/>
    </row>
    <row r="158" spans="1:32" s="14" customFormat="1" x14ac:dyDescent="0.25">
      <c r="A158" s="35">
        <f t="shared" ca="1" si="32"/>
        <v>12710.992222222223</v>
      </c>
      <c r="B158" s="26">
        <v>130</v>
      </c>
      <c r="C158" s="122">
        <f t="shared" ref="C158:C189" ca="1" si="40">IF(B158&lt;$F$8,DATE(YEAR($F$11),MONTH($C$29)+B157,DAY($F$11)),$F$12)</f>
        <v>48373</v>
      </c>
      <c r="D158" s="44">
        <f t="shared" ca="1" si="33"/>
        <v>31</v>
      </c>
      <c r="E158" s="29">
        <f t="shared" ca="1" si="34"/>
        <v>12710.992222222223</v>
      </c>
      <c r="F158" s="102">
        <f t="shared" si="35"/>
        <v>9722.2222222222226</v>
      </c>
      <c r="G158" s="46">
        <f ca="1">ROUND(($E$5-SUM($F$29:F157))*$F$10/360*D158,2)</f>
        <v>2988.77</v>
      </c>
      <c r="H158" s="31">
        <v>0</v>
      </c>
      <c r="I158" s="47">
        <f t="shared" si="36"/>
        <v>0</v>
      </c>
      <c r="J158" s="32">
        <v>0</v>
      </c>
      <c r="K158" s="123">
        <f t="shared" si="37"/>
        <v>0</v>
      </c>
      <c r="L158" s="124"/>
      <c r="M158" s="129"/>
      <c r="N158" s="129"/>
      <c r="O158" s="129"/>
      <c r="P158" s="135">
        <f t="shared" ca="1" si="38"/>
        <v>0</v>
      </c>
      <c r="Q158" s="114">
        <f t="shared" ca="1" si="39"/>
        <v>0</v>
      </c>
      <c r="R158" s="124"/>
      <c r="S158" s="129"/>
      <c r="T158" s="48" t="s">
        <v>38</v>
      </c>
      <c r="U158" s="49" t="s">
        <v>38</v>
      </c>
      <c r="V158" s="125">
        <f t="shared" ref="V158:V207" si="41">V157-F158</f>
        <v>486111.11111110775</v>
      </c>
      <c r="W158" s="118"/>
      <c r="X158" s="118"/>
      <c r="Y158" s="120"/>
      <c r="Z158" s="118"/>
      <c r="AA158" s="118"/>
      <c r="AB158" s="118"/>
      <c r="AC158" s="120">
        <f t="shared" si="27"/>
        <v>495833.33333333</v>
      </c>
      <c r="AD158" s="118"/>
      <c r="AE158" s="118"/>
      <c r="AF158" s="118"/>
    </row>
    <row r="159" spans="1:32" s="14" customFormat="1" x14ac:dyDescent="0.25">
      <c r="A159" s="35">
        <f t="shared" ca="1" si="32"/>
        <v>12557.872222222222</v>
      </c>
      <c r="B159" s="26">
        <v>131</v>
      </c>
      <c r="C159" s="122">
        <f t="shared" ca="1" si="40"/>
        <v>48403</v>
      </c>
      <c r="D159" s="44">
        <f t="shared" ca="1" si="33"/>
        <v>30</v>
      </c>
      <c r="E159" s="29">
        <f t="shared" ca="1" si="34"/>
        <v>12557.872222222222</v>
      </c>
      <c r="F159" s="102">
        <f t="shared" si="35"/>
        <v>9722.2222222222226</v>
      </c>
      <c r="G159" s="46">
        <f ca="1">ROUND(($E$5-SUM($F$29:F158))*$F$10/360*D159,2)</f>
        <v>2835.65</v>
      </c>
      <c r="H159" s="31">
        <v>0</v>
      </c>
      <c r="I159" s="47">
        <f t="shared" si="36"/>
        <v>0</v>
      </c>
      <c r="J159" s="32">
        <v>0</v>
      </c>
      <c r="K159" s="123">
        <f t="shared" si="37"/>
        <v>0</v>
      </c>
      <c r="L159" s="124"/>
      <c r="M159" s="129"/>
      <c r="N159" s="129"/>
      <c r="O159" s="129"/>
      <c r="P159" s="135">
        <f t="shared" ca="1" si="38"/>
        <v>0</v>
      </c>
      <c r="Q159" s="114">
        <f t="shared" ca="1" si="39"/>
        <v>0</v>
      </c>
      <c r="R159" s="124"/>
      <c r="S159" s="129"/>
      <c r="T159" s="48" t="s">
        <v>38</v>
      </c>
      <c r="U159" s="49" t="s">
        <v>38</v>
      </c>
      <c r="V159" s="125">
        <f t="shared" si="41"/>
        <v>476388.8888888855</v>
      </c>
      <c r="W159" s="118"/>
      <c r="X159" s="118"/>
      <c r="Y159" s="120"/>
      <c r="Z159" s="118"/>
      <c r="AA159" s="118"/>
      <c r="AB159" s="118"/>
      <c r="AC159" s="120">
        <f t="shared" ref="AC159:AC209" si="42">AC158-F158</f>
        <v>486111.11111110775</v>
      </c>
      <c r="AD159" s="118"/>
      <c r="AE159" s="118"/>
      <c r="AF159" s="118"/>
    </row>
    <row r="160" spans="1:32" s="14" customFormat="1" x14ac:dyDescent="0.25">
      <c r="A160" s="35">
        <f t="shared" ca="1" si="32"/>
        <v>20841.458888888876</v>
      </c>
      <c r="B160" s="26">
        <v>132</v>
      </c>
      <c r="C160" s="122">
        <f t="shared" ca="1" si="40"/>
        <v>48434</v>
      </c>
      <c r="D160" s="44">
        <f t="shared" ca="1" si="33"/>
        <v>31</v>
      </c>
      <c r="E160" s="29">
        <f t="shared" ca="1" si="34"/>
        <v>20841.458888888876</v>
      </c>
      <c r="F160" s="102">
        <f t="shared" si="35"/>
        <v>9722.2222222222226</v>
      </c>
      <c r="G160" s="46">
        <f ca="1">ROUND(($E$5-SUM($F$29:F159))*$F$10/360*D160,2)</f>
        <v>2871.57</v>
      </c>
      <c r="H160" s="31">
        <v>0</v>
      </c>
      <c r="I160" s="47">
        <f t="shared" si="36"/>
        <v>0</v>
      </c>
      <c r="J160" s="32">
        <v>0</v>
      </c>
      <c r="K160" s="123">
        <f t="shared" si="37"/>
        <v>1000</v>
      </c>
      <c r="L160" s="124"/>
      <c r="M160" s="129"/>
      <c r="N160" s="129"/>
      <c r="O160" s="129"/>
      <c r="P160" s="135">
        <f t="shared" ca="1" si="38"/>
        <v>5500</v>
      </c>
      <c r="Q160" s="114">
        <f t="shared" ca="1" si="39"/>
        <v>1747.666666666654</v>
      </c>
      <c r="R160" s="124"/>
      <c r="S160" s="129"/>
      <c r="T160" s="48" t="s">
        <v>38</v>
      </c>
      <c r="U160" s="49" t="s">
        <v>38</v>
      </c>
      <c r="V160" s="125">
        <f t="shared" si="41"/>
        <v>466666.66666666325</v>
      </c>
      <c r="W160" s="118"/>
      <c r="X160" s="118"/>
      <c r="Y160" s="120"/>
      <c r="Z160" s="118"/>
      <c r="AA160" s="118"/>
      <c r="AB160" s="118"/>
      <c r="AC160" s="120">
        <f t="shared" si="42"/>
        <v>476388.8888888855</v>
      </c>
      <c r="AD160" s="118"/>
      <c r="AE160" s="118"/>
      <c r="AF160" s="118"/>
    </row>
    <row r="161" spans="1:32" s="14" customFormat="1" x14ac:dyDescent="0.25">
      <c r="A161" s="35">
        <f t="shared" ca="1" si="32"/>
        <v>12535.182222222222</v>
      </c>
      <c r="B161" s="26">
        <v>133</v>
      </c>
      <c r="C161" s="122">
        <f t="shared" ca="1" si="40"/>
        <v>48465</v>
      </c>
      <c r="D161" s="44">
        <f t="shared" ca="1" si="33"/>
        <v>31</v>
      </c>
      <c r="E161" s="29">
        <f t="shared" ca="1" si="34"/>
        <v>12535.182222222222</v>
      </c>
      <c r="F161" s="102">
        <f t="shared" si="35"/>
        <v>9722.2222222222226</v>
      </c>
      <c r="G161" s="46">
        <f ca="1">ROUND(($E$5-SUM($F$29:F160))*$F$10/360*D161,2)</f>
        <v>2812.96</v>
      </c>
      <c r="H161" s="31">
        <v>0</v>
      </c>
      <c r="I161" s="47">
        <f t="shared" si="36"/>
        <v>0</v>
      </c>
      <c r="J161" s="32">
        <v>0</v>
      </c>
      <c r="K161" s="123">
        <f t="shared" si="37"/>
        <v>0</v>
      </c>
      <c r="L161" s="124"/>
      <c r="M161" s="129"/>
      <c r="N161" s="129"/>
      <c r="O161" s="129"/>
      <c r="P161" s="135">
        <f t="shared" ca="1" si="38"/>
        <v>0</v>
      </c>
      <c r="Q161" s="114">
        <f t="shared" ca="1" si="39"/>
        <v>0</v>
      </c>
      <c r="R161" s="124"/>
      <c r="S161" s="129"/>
      <c r="T161" s="48" t="s">
        <v>38</v>
      </c>
      <c r="U161" s="49" t="s">
        <v>38</v>
      </c>
      <c r="V161" s="125">
        <f t="shared" si="41"/>
        <v>456944.444444441</v>
      </c>
      <c r="W161" s="118"/>
      <c r="X161" s="118"/>
      <c r="Y161" s="120"/>
      <c r="Z161" s="118"/>
      <c r="AA161" s="118"/>
      <c r="AB161" s="118"/>
      <c r="AC161" s="120">
        <f t="shared" si="42"/>
        <v>466666.66666666325</v>
      </c>
      <c r="AD161" s="118"/>
      <c r="AE161" s="118"/>
      <c r="AF161" s="118"/>
    </row>
    <row r="162" spans="1:32" s="14" customFormat="1" x14ac:dyDescent="0.25">
      <c r="A162" s="35">
        <f t="shared" ca="1" si="32"/>
        <v>12387.732222222223</v>
      </c>
      <c r="B162" s="26">
        <v>134</v>
      </c>
      <c r="C162" s="122">
        <f t="shared" ca="1" si="40"/>
        <v>48495</v>
      </c>
      <c r="D162" s="44">
        <f t="shared" ca="1" si="33"/>
        <v>30</v>
      </c>
      <c r="E162" s="29">
        <f t="shared" ca="1" si="34"/>
        <v>12387.732222222223</v>
      </c>
      <c r="F162" s="102">
        <f t="shared" si="35"/>
        <v>9722.2222222222226</v>
      </c>
      <c r="G162" s="46">
        <f ca="1">ROUND(($E$5-SUM($F$29:F161))*$F$10/360*D162,2)</f>
        <v>2665.51</v>
      </c>
      <c r="H162" s="31">
        <v>0</v>
      </c>
      <c r="I162" s="47">
        <f t="shared" si="36"/>
        <v>0</v>
      </c>
      <c r="J162" s="32">
        <v>0</v>
      </c>
      <c r="K162" s="123">
        <f t="shared" si="37"/>
        <v>0</v>
      </c>
      <c r="L162" s="124"/>
      <c r="M162" s="129"/>
      <c r="N162" s="129"/>
      <c r="O162" s="129"/>
      <c r="P162" s="135">
        <f t="shared" ca="1" si="38"/>
        <v>0</v>
      </c>
      <c r="Q162" s="114">
        <f t="shared" ca="1" si="39"/>
        <v>0</v>
      </c>
      <c r="R162" s="124"/>
      <c r="S162" s="129"/>
      <c r="T162" s="48" t="s">
        <v>38</v>
      </c>
      <c r="U162" s="49" t="s">
        <v>38</v>
      </c>
      <c r="V162" s="125">
        <f t="shared" si="41"/>
        <v>447222.22222221876</v>
      </c>
      <c r="W162" s="118"/>
      <c r="X162" s="118"/>
      <c r="Y162" s="120"/>
      <c r="Z162" s="118"/>
      <c r="AA162" s="118"/>
      <c r="AB162" s="118"/>
      <c r="AC162" s="120">
        <f t="shared" si="42"/>
        <v>456944.444444441</v>
      </c>
      <c r="AD162" s="118"/>
      <c r="AE162" s="118"/>
      <c r="AF162" s="118"/>
    </row>
    <row r="163" spans="1:32" s="14" customFormat="1" x14ac:dyDescent="0.25">
      <c r="A163" s="35">
        <f t="shared" ca="1" si="32"/>
        <v>12417.982222222223</v>
      </c>
      <c r="B163" s="26">
        <v>135</v>
      </c>
      <c r="C163" s="122">
        <f t="shared" ca="1" si="40"/>
        <v>48526</v>
      </c>
      <c r="D163" s="44">
        <f t="shared" ca="1" si="33"/>
        <v>31</v>
      </c>
      <c r="E163" s="29">
        <f t="shared" ca="1" si="34"/>
        <v>12417.982222222223</v>
      </c>
      <c r="F163" s="102">
        <f t="shared" si="35"/>
        <v>9722.2222222222226</v>
      </c>
      <c r="G163" s="46">
        <f ca="1">ROUND(($E$5-SUM($F$29:F162))*$F$10/360*D163,2)</f>
        <v>2695.76</v>
      </c>
      <c r="H163" s="31">
        <v>0</v>
      </c>
      <c r="I163" s="47">
        <f t="shared" si="36"/>
        <v>0</v>
      </c>
      <c r="J163" s="32">
        <v>0</v>
      </c>
      <c r="K163" s="123">
        <f t="shared" si="37"/>
        <v>0</v>
      </c>
      <c r="L163" s="124"/>
      <c r="M163" s="129"/>
      <c r="N163" s="129"/>
      <c r="O163" s="129"/>
      <c r="P163" s="135">
        <f t="shared" ca="1" si="38"/>
        <v>0</v>
      </c>
      <c r="Q163" s="114">
        <f t="shared" ca="1" si="39"/>
        <v>0</v>
      </c>
      <c r="R163" s="124"/>
      <c r="S163" s="129"/>
      <c r="T163" s="48" t="s">
        <v>38</v>
      </c>
      <c r="U163" s="49" t="s">
        <v>38</v>
      </c>
      <c r="V163" s="125">
        <f t="shared" si="41"/>
        <v>437499.99999999651</v>
      </c>
      <c r="W163" s="118"/>
      <c r="X163" s="118"/>
      <c r="Y163" s="120"/>
      <c r="Z163" s="118"/>
      <c r="AA163" s="118"/>
      <c r="AB163" s="118"/>
      <c r="AC163" s="120">
        <f t="shared" si="42"/>
        <v>447222.22222221876</v>
      </c>
      <c r="AD163" s="118"/>
      <c r="AE163" s="118"/>
      <c r="AF163" s="118"/>
    </row>
    <row r="164" spans="1:32" s="14" customFormat="1" x14ac:dyDescent="0.25">
      <c r="A164" s="35">
        <f t="shared" ca="1" si="32"/>
        <v>12274.302222222223</v>
      </c>
      <c r="B164" s="26">
        <v>136</v>
      </c>
      <c r="C164" s="122">
        <f t="shared" ca="1" si="40"/>
        <v>48556</v>
      </c>
      <c r="D164" s="44">
        <f t="shared" ca="1" si="33"/>
        <v>30</v>
      </c>
      <c r="E164" s="29">
        <f t="shared" ca="1" si="34"/>
        <v>12274.302222222223</v>
      </c>
      <c r="F164" s="102">
        <f t="shared" si="35"/>
        <v>9722.2222222222226</v>
      </c>
      <c r="G164" s="46">
        <f ca="1">ROUND(($E$5-SUM($F$29:F163))*$F$10/360*D164,2)</f>
        <v>2552.08</v>
      </c>
      <c r="H164" s="31">
        <v>0</v>
      </c>
      <c r="I164" s="47">
        <f t="shared" si="36"/>
        <v>0</v>
      </c>
      <c r="J164" s="32">
        <v>0</v>
      </c>
      <c r="K164" s="123">
        <f t="shared" si="37"/>
        <v>0</v>
      </c>
      <c r="L164" s="124"/>
      <c r="M164" s="129"/>
      <c r="N164" s="129"/>
      <c r="O164" s="129"/>
      <c r="P164" s="135">
        <f t="shared" ca="1" si="38"/>
        <v>0</v>
      </c>
      <c r="Q164" s="114">
        <f t="shared" ca="1" si="39"/>
        <v>0</v>
      </c>
      <c r="R164" s="124"/>
      <c r="S164" s="129"/>
      <c r="T164" s="48" t="s">
        <v>38</v>
      </c>
      <c r="U164" s="49" t="s">
        <v>38</v>
      </c>
      <c r="V164" s="125">
        <f t="shared" si="41"/>
        <v>427777.77777777426</v>
      </c>
      <c r="W164" s="118"/>
      <c r="X164" s="118"/>
      <c r="Y164" s="120"/>
      <c r="Z164" s="118"/>
      <c r="AA164" s="118"/>
      <c r="AB164" s="118"/>
      <c r="AC164" s="120">
        <f t="shared" si="42"/>
        <v>437499.99999999651</v>
      </c>
      <c r="AD164" s="118"/>
      <c r="AE164" s="118"/>
      <c r="AF164" s="118"/>
    </row>
    <row r="165" spans="1:32" s="14" customFormat="1" x14ac:dyDescent="0.25">
      <c r="A165" s="35">
        <f t="shared" ca="1" si="32"/>
        <v>12300.772222222222</v>
      </c>
      <c r="B165" s="26">
        <v>137</v>
      </c>
      <c r="C165" s="122">
        <f t="shared" ca="1" si="40"/>
        <v>48587</v>
      </c>
      <c r="D165" s="44">
        <f t="shared" ca="1" si="33"/>
        <v>31</v>
      </c>
      <c r="E165" s="29">
        <f t="shared" ca="1" si="34"/>
        <v>12300.772222222222</v>
      </c>
      <c r="F165" s="102">
        <f t="shared" si="35"/>
        <v>9722.2222222222226</v>
      </c>
      <c r="G165" s="46">
        <f ca="1">ROUND(($E$5-SUM($F$29:F164))*$F$10/360*D165,2)</f>
        <v>2578.5500000000002</v>
      </c>
      <c r="H165" s="31">
        <v>0</v>
      </c>
      <c r="I165" s="47">
        <f t="shared" si="36"/>
        <v>0</v>
      </c>
      <c r="J165" s="32">
        <v>0</v>
      </c>
      <c r="K165" s="123">
        <f t="shared" si="37"/>
        <v>0</v>
      </c>
      <c r="L165" s="124"/>
      <c r="M165" s="129"/>
      <c r="N165" s="129"/>
      <c r="O165" s="129"/>
      <c r="P165" s="135">
        <f t="shared" ca="1" si="38"/>
        <v>0</v>
      </c>
      <c r="Q165" s="114">
        <f t="shared" ca="1" si="39"/>
        <v>0</v>
      </c>
      <c r="R165" s="124"/>
      <c r="S165" s="129"/>
      <c r="T165" s="48" t="s">
        <v>38</v>
      </c>
      <c r="U165" s="49" t="s">
        <v>38</v>
      </c>
      <c r="V165" s="125">
        <f t="shared" si="41"/>
        <v>418055.55555555201</v>
      </c>
      <c r="W165" s="118"/>
      <c r="X165" s="118"/>
      <c r="Y165" s="120"/>
      <c r="Z165" s="118"/>
      <c r="AA165" s="118"/>
      <c r="AB165" s="118"/>
      <c r="AC165" s="120">
        <f t="shared" si="42"/>
        <v>427777.77777777426</v>
      </c>
      <c r="AD165" s="118"/>
      <c r="AE165" s="118"/>
      <c r="AF165" s="118"/>
    </row>
    <row r="166" spans="1:32" s="14" customFormat="1" x14ac:dyDescent="0.25">
      <c r="A166" s="35">
        <f t="shared" ca="1" si="32"/>
        <v>12242.172222222223</v>
      </c>
      <c r="B166" s="26">
        <v>138</v>
      </c>
      <c r="C166" s="122">
        <f t="shared" ca="1" si="40"/>
        <v>48618</v>
      </c>
      <c r="D166" s="44">
        <f t="shared" ca="1" si="33"/>
        <v>31</v>
      </c>
      <c r="E166" s="29">
        <f t="shared" ca="1" si="34"/>
        <v>12242.172222222223</v>
      </c>
      <c r="F166" s="102">
        <f t="shared" si="35"/>
        <v>9722.2222222222226</v>
      </c>
      <c r="G166" s="46">
        <f ca="1">ROUND(($E$5-SUM($F$29:F165))*$F$10/360*D166,2)</f>
        <v>2519.9499999999998</v>
      </c>
      <c r="H166" s="31">
        <v>0</v>
      </c>
      <c r="I166" s="47">
        <f t="shared" si="36"/>
        <v>0</v>
      </c>
      <c r="J166" s="32">
        <v>0</v>
      </c>
      <c r="K166" s="123">
        <f t="shared" si="37"/>
        <v>0</v>
      </c>
      <c r="L166" s="124"/>
      <c r="M166" s="129"/>
      <c r="N166" s="129"/>
      <c r="O166" s="129"/>
      <c r="P166" s="135">
        <f t="shared" ca="1" si="38"/>
        <v>0</v>
      </c>
      <c r="Q166" s="114">
        <f t="shared" ca="1" si="39"/>
        <v>0</v>
      </c>
      <c r="R166" s="124"/>
      <c r="S166" s="129"/>
      <c r="T166" s="48" t="s">
        <v>38</v>
      </c>
      <c r="U166" s="49" t="s">
        <v>38</v>
      </c>
      <c r="V166" s="125">
        <f t="shared" si="41"/>
        <v>408333.33333332976</v>
      </c>
      <c r="W166" s="118"/>
      <c r="X166" s="118"/>
      <c r="Y166" s="120"/>
      <c r="Z166" s="118"/>
      <c r="AA166" s="118"/>
      <c r="AB166" s="118"/>
      <c r="AC166" s="120">
        <f t="shared" si="42"/>
        <v>418055.55555555201</v>
      </c>
      <c r="AD166" s="118"/>
      <c r="AE166" s="118"/>
      <c r="AF166" s="118"/>
    </row>
    <row r="167" spans="1:32" s="14" customFormat="1" x14ac:dyDescent="0.25">
      <c r="A167" s="35">
        <f t="shared" ca="1" si="32"/>
        <v>11945.372222222222</v>
      </c>
      <c r="B167" s="26">
        <v>139</v>
      </c>
      <c r="C167" s="122">
        <f t="shared" ca="1" si="40"/>
        <v>48646</v>
      </c>
      <c r="D167" s="44">
        <f t="shared" ca="1" si="33"/>
        <v>28</v>
      </c>
      <c r="E167" s="29">
        <f t="shared" ca="1" si="34"/>
        <v>11945.372222222222</v>
      </c>
      <c r="F167" s="102">
        <f t="shared" si="35"/>
        <v>9722.2222222222226</v>
      </c>
      <c r="G167" s="46">
        <f ca="1">ROUND(($E$5-SUM($F$29:F166))*$F$10/360*D167,2)</f>
        <v>2223.15</v>
      </c>
      <c r="H167" s="31">
        <v>0</v>
      </c>
      <c r="I167" s="47">
        <f t="shared" si="36"/>
        <v>0</v>
      </c>
      <c r="J167" s="32">
        <v>0</v>
      </c>
      <c r="K167" s="123">
        <f t="shared" si="37"/>
        <v>0</v>
      </c>
      <c r="L167" s="124"/>
      <c r="M167" s="129"/>
      <c r="N167" s="129"/>
      <c r="O167" s="129"/>
      <c r="P167" s="135">
        <f t="shared" ca="1" si="38"/>
        <v>0</v>
      </c>
      <c r="Q167" s="114">
        <f t="shared" ca="1" si="39"/>
        <v>0</v>
      </c>
      <c r="R167" s="124"/>
      <c r="S167" s="129"/>
      <c r="T167" s="48" t="s">
        <v>38</v>
      </c>
      <c r="U167" s="49" t="s">
        <v>38</v>
      </c>
      <c r="V167" s="125">
        <f t="shared" si="41"/>
        <v>398611.11111110752</v>
      </c>
      <c r="W167" s="118"/>
      <c r="X167" s="118"/>
      <c r="Y167" s="120"/>
      <c r="Z167" s="118"/>
      <c r="AA167" s="118"/>
      <c r="AB167" s="118"/>
      <c r="AC167" s="120">
        <f t="shared" si="42"/>
        <v>408333.33333332976</v>
      </c>
      <c r="AD167" s="118"/>
      <c r="AE167" s="118"/>
      <c r="AF167" s="118"/>
    </row>
    <row r="168" spans="1:32" s="14" customFormat="1" x14ac:dyDescent="0.25">
      <c r="A168" s="35">
        <f t="shared" ca="1" si="32"/>
        <v>12124.962222222222</v>
      </c>
      <c r="B168" s="26">
        <v>140</v>
      </c>
      <c r="C168" s="122">
        <f t="shared" ca="1" si="40"/>
        <v>48677</v>
      </c>
      <c r="D168" s="44">
        <f t="shared" ca="1" si="33"/>
        <v>31</v>
      </c>
      <c r="E168" s="29">
        <f t="shared" ca="1" si="34"/>
        <v>12124.962222222222</v>
      </c>
      <c r="F168" s="102">
        <f t="shared" si="35"/>
        <v>9722.2222222222226</v>
      </c>
      <c r="G168" s="46">
        <f ca="1">ROUND(($E$5-SUM($F$29:F167))*$F$10/360*D168,2)</f>
        <v>2402.7399999999998</v>
      </c>
      <c r="H168" s="31">
        <v>0</v>
      </c>
      <c r="I168" s="47">
        <f t="shared" si="36"/>
        <v>0</v>
      </c>
      <c r="J168" s="32">
        <v>0</v>
      </c>
      <c r="K168" s="123">
        <f t="shared" si="37"/>
        <v>0</v>
      </c>
      <c r="L168" s="124"/>
      <c r="M168" s="129"/>
      <c r="N168" s="129"/>
      <c r="O168" s="129"/>
      <c r="P168" s="135">
        <f t="shared" ca="1" si="38"/>
        <v>0</v>
      </c>
      <c r="Q168" s="114">
        <f t="shared" ca="1" si="39"/>
        <v>0</v>
      </c>
      <c r="R168" s="124"/>
      <c r="S168" s="129"/>
      <c r="T168" s="48" t="s">
        <v>38</v>
      </c>
      <c r="U168" s="49" t="s">
        <v>38</v>
      </c>
      <c r="V168" s="125">
        <f t="shared" si="41"/>
        <v>388888.88888888527</v>
      </c>
      <c r="W168" s="118"/>
      <c r="X168" s="118"/>
      <c r="Y168" s="120"/>
      <c r="Z168" s="118"/>
      <c r="AA168" s="118"/>
      <c r="AB168" s="118"/>
      <c r="AC168" s="120">
        <f t="shared" si="42"/>
        <v>398611.11111110752</v>
      </c>
      <c r="AD168" s="118"/>
      <c r="AE168" s="118"/>
      <c r="AF168" s="118"/>
    </row>
    <row r="169" spans="1:32" s="14" customFormat="1" x14ac:dyDescent="0.25">
      <c r="A169" s="35">
        <f t="shared" ca="1" si="32"/>
        <v>11990.742222222223</v>
      </c>
      <c r="B169" s="26">
        <v>141</v>
      </c>
      <c r="C169" s="122">
        <f t="shared" ca="1" si="40"/>
        <v>48707</v>
      </c>
      <c r="D169" s="44">
        <f t="shared" ca="1" si="33"/>
        <v>30</v>
      </c>
      <c r="E169" s="29">
        <f t="shared" ca="1" si="34"/>
        <v>11990.742222222223</v>
      </c>
      <c r="F169" s="102">
        <f t="shared" si="35"/>
        <v>9722.2222222222226</v>
      </c>
      <c r="G169" s="46">
        <f ca="1">ROUND(($E$5-SUM($F$29:F168))*$F$10/360*D169,2)</f>
        <v>2268.52</v>
      </c>
      <c r="H169" s="31">
        <v>0</v>
      </c>
      <c r="I169" s="47">
        <f t="shared" si="36"/>
        <v>0</v>
      </c>
      <c r="J169" s="32">
        <v>0</v>
      </c>
      <c r="K169" s="123">
        <f t="shared" si="37"/>
        <v>0</v>
      </c>
      <c r="L169" s="124"/>
      <c r="M169" s="129"/>
      <c r="N169" s="129"/>
      <c r="O169" s="129"/>
      <c r="P169" s="135">
        <f t="shared" ca="1" si="38"/>
        <v>0</v>
      </c>
      <c r="Q169" s="114">
        <f t="shared" ca="1" si="39"/>
        <v>0</v>
      </c>
      <c r="R169" s="124"/>
      <c r="S169" s="129"/>
      <c r="T169" s="48" t="s">
        <v>38</v>
      </c>
      <c r="U169" s="49" t="s">
        <v>38</v>
      </c>
      <c r="V169" s="125">
        <f t="shared" si="41"/>
        <v>379166.66666666302</v>
      </c>
      <c r="W169" s="118"/>
      <c r="X169" s="118"/>
      <c r="Y169" s="120"/>
      <c r="Z169" s="118"/>
      <c r="AA169" s="118"/>
      <c r="AB169" s="118"/>
      <c r="AC169" s="120">
        <f t="shared" si="42"/>
        <v>388888.88888888527</v>
      </c>
      <c r="AD169" s="118"/>
      <c r="AE169" s="118"/>
      <c r="AF169" s="118"/>
    </row>
    <row r="170" spans="1:32" s="14" customFormat="1" x14ac:dyDescent="0.25">
      <c r="A170" s="35">
        <f t="shared" ca="1" si="32"/>
        <v>12007.752222222223</v>
      </c>
      <c r="B170" s="26">
        <v>142</v>
      </c>
      <c r="C170" s="122">
        <f t="shared" ca="1" si="40"/>
        <v>48738</v>
      </c>
      <c r="D170" s="44">
        <f t="shared" ca="1" si="33"/>
        <v>31</v>
      </c>
      <c r="E170" s="29">
        <f t="shared" ca="1" si="34"/>
        <v>12007.752222222223</v>
      </c>
      <c r="F170" s="102">
        <f t="shared" si="35"/>
        <v>9722.2222222222226</v>
      </c>
      <c r="G170" s="46">
        <f ca="1">ROUND(($E$5-SUM($F$29:F169))*$F$10/360*D170,2)</f>
        <v>2285.5300000000002</v>
      </c>
      <c r="H170" s="31">
        <v>0</v>
      </c>
      <c r="I170" s="47">
        <f t="shared" si="36"/>
        <v>0</v>
      </c>
      <c r="J170" s="32">
        <v>0</v>
      </c>
      <c r="K170" s="123">
        <f t="shared" si="37"/>
        <v>0</v>
      </c>
      <c r="L170" s="124"/>
      <c r="M170" s="129"/>
      <c r="N170" s="129"/>
      <c r="O170" s="129"/>
      <c r="P170" s="135">
        <f t="shared" ca="1" si="38"/>
        <v>0</v>
      </c>
      <c r="Q170" s="114">
        <f t="shared" ca="1" si="39"/>
        <v>0</v>
      </c>
      <c r="R170" s="124"/>
      <c r="S170" s="129"/>
      <c r="T170" s="48" t="s">
        <v>38</v>
      </c>
      <c r="U170" s="49" t="s">
        <v>38</v>
      </c>
      <c r="V170" s="125">
        <f t="shared" si="41"/>
        <v>369444.44444444077</v>
      </c>
      <c r="W170" s="118"/>
      <c r="X170" s="118"/>
      <c r="Y170" s="120"/>
      <c r="Z170" s="118"/>
      <c r="AA170" s="118"/>
      <c r="AB170" s="118"/>
      <c r="AC170" s="120">
        <f t="shared" si="42"/>
        <v>379166.66666666302</v>
      </c>
      <c r="AD170" s="118"/>
      <c r="AE170" s="118"/>
      <c r="AF170" s="118"/>
    </row>
    <row r="171" spans="1:32" s="14" customFormat="1" x14ac:dyDescent="0.25">
      <c r="A171" s="35">
        <f t="shared" ca="1" si="32"/>
        <v>11877.312222222223</v>
      </c>
      <c r="B171" s="26">
        <v>143</v>
      </c>
      <c r="C171" s="122">
        <f t="shared" ca="1" si="40"/>
        <v>48768</v>
      </c>
      <c r="D171" s="44">
        <f t="shared" ca="1" si="33"/>
        <v>30</v>
      </c>
      <c r="E171" s="29">
        <f t="shared" ca="1" si="34"/>
        <v>11877.312222222223</v>
      </c>
      <c r="F171" s="102">
        <f t="shared" si="35"/>
        <v>9722.2222222222226</v>
      </c>
      <c r="G171" s="46">
        <f ca="1">ROUND(($E$5-SUM($F$29:F170))*$F$10/360*D171,2)</f>
        <v>2155.09</v>
      </c>
      <c r="H171" s="31">
        <v>0</v>
      </c>
      <c r="I171" s="47">
        <f t="shared" si="36"/>
        <v>0</v>
      </c>
      <c r="J171" s="32">
        <v>0</v>
      </c>
      <c r="K171" s="123">
        <f t="shared" si="37"/>
        <v>0</v>
      </c>
      <c r="L171" s="124"/>
      <c r="M171" s="129"/>
      <c r="N171" s="129"/>
      <c r="O171" s="129"/>
      <c r="P171" s="135">
        <f t="shared" ca="1" si="38"/>
        <v>0</v>
      </c>
      <c r="Q171" s="114">
        <f t="shared" ca="1" si="39"/>
        <v>0</v>
      </c>
      <c r="R171" s="124"/>
      <c r="S171" s="129"/>
      <c r="T171" s="48" t="s">
        <v>38</v>
      </c>
      <c r="U171" s="49" t="s">
        <v>38</v>
      </c>
      <c r="V171" s="125">
        <f t="shared" si="41"/>
        <v>359722.22222221852</v>
      </c>
      <c r="W171" s="118"/>
      <c r="X171" s="118"/>
      <c r="Y171" s="120"/>
      <c r="Z171" s="118"/>
      <c r="AA171" s="118"/>
      <c r="AB171" s="118"/>
      <c r="AC171" s="120">
        <f t="shared" si="42"/>
        <v>369444.44444444077</v>
      </c>
      <c r="AD171" s="118"/>
      <c r="AE171" s="118"/>
      <c r="AF171" s="118"/>
    </row>
    <row r="172" spans="1:32" s="14" customFormat="1" x14ac:dyDescent="0.25">
      <c r="A172" s="35">
        <f t="shared" ca="1" si="32"/>
        <v>19701.302222222206</v>
      </c>
      <c r="B172" s="26">
        <v>144</v>
      </c>
      <c r="C172" s="122">
        <f t="shared" ca="1" si="40"/>
        <v>48799</v>
      </c>
      <c r="D172" s="44">
        <f t="shared" ca="1" si="33"/>
        <v>31</v>
      </c>
      <c r="E172" s="29">
        <f t="shared" ca="1" si="34"/>
        <v>19701.302222222206</v>
      </c>
      <c r="F172" s="102">
        <f t="shared" si="35"/>
        <v>9722.2222222222226</v>
      </c>
      <c r="G172" s="46">
        <f ca="1">ROUND(($E$5-SUM($F$29:F171))*$F$10/360*D172,2)</f>
        <v>2168.33</v>
      </c>
      <c r="H172" s="31">
        <v>0</v>
      </c>
      <c r="I172" s="47">
        <f t="shared" si="36"/>
        <v>0</v>
      </c>
      <c r="J172" s="32">
        <v>0</v>
      </c>
      <c r="K172" s="123">
        <f t="shared" si="37"/>
        <v>1000</v>
      </c>
      <c r="L172" s="124"/>
      <c r="M172" s="129"/>
      <c r="N172" s="129"/>
      <c r="O172" s="129"/>
      <c r="P172" s="135">
        <f t="shared" ca="1" si="38"/>
        <v>5500</v>
      </c>
      <c r="Q172" s="114">
        <f t="shared" ca="1" si="39"/>
        <v>1310.7499999999861</v>
      </c>
      <c r="R172" s="124"/>
      <c r="S172" s="129"/>
      <c r="T172" s="48" t="s">
        <v>38</v>
      </c>
      <c r="U172" s="49" t="s">
        <v>38</v>
      </c>
      <c r="V172" s="125">
        <f t="shared" si="41"/>
        <v>349999.99999999627</v>
      </c>
      <c r="W172" s="118"/>
      <c r="X172" s="118"/>
      <c r="Y172" s="120"/>
      <c r="Z172" s="118"/>
      <c r="AA172" s="118"/>
      <c r="AB172" s="118"/>
      <c r="AC172" s="120">
        <f t="shared" si="42"/>
        <v>359722.22222221852</v>
      </c>
      <c r="AD172" s="118"/>
      <c r="AE172" s="118"/>
      <c r="AF172" s="118"/>
    </row>
    <row r="173" spans="1:32" s="14" customFormat="1" x14ac:dyDescent="0.25">
      <c r="A173" s="35">
        <f t="shared" ca="1" si="32"/>
        <v>11831.942222222222</v>
      </c>
      <c r="B173" s="26">
        <v>145</v>
      </c>
      <c r="C173" s="122">
        <f t="shared" ca="1" si="40"/>
        <v>48830</v>
      </c>
      <c r="D173" s="44">
        <f t="shared" ca="1" si="33"/>
        <v>31</v>
      </c>
      <c r="E173" s="29">
        <f t="shared" ca="1" si="34"/>
        <v>11831.942222222222</v>
      </c>
      <c r="F173" s="102">
        <f t="shared" si="35"/>
        <v>9722.2222222222226</v>
      </c>
      <c r="G173" s="46">
        <f ca="1">ROUND(($E$5-SUM($F$29:F172))*$F$10/360*D173,2)</f>
        <v>2109.7199999999998</v>
      </c>
      <c r="H173" s="31">
        <v>0</v>
      </c>
      <c r="I173" s="47">
        <f t="shared" si="36"/>
        <v>0</v>
      </c>
      <c r="J173" s="32">
        <v>0</v>
      </c>
      <c r="K173" s="123">
        <f t="shared" si="37"/>
        <v>0</v>
      </c>
      <c r="L173" s="124"/>
      <c r="M173" s="129"/>
      <c r="N173" s="129"/>
      <c r="O173" s="129"/>
      <c r="P173" s="135">
        <f t="shared" ca="1" si="38"/>
        <v>0</v>
      </c>
      <c r="Q173" s="114">
        <f t="shared" ca="1" si="39"/>
        <v>0</v>
      </c>
      <c r="R173" s="124"/>
      <c r="S173" s="129"/>
      <c r="T173" s="48" t="s">
        <v>38</v>
      </c>
      <c r="U173" s="49" t="s">
        <v>38</v>
      </c>
      <c r="V173" s="125">
        <f t="shared" si="41"/>
        <v>340277.77777777403</v>
      </c>
      <c r="W173" s="118"/>
      <c r="X173" s="118"/>
      <c r="Y173" s="120"/>
      <c r="Z173" s="118"/>
      <c r="AA173" s="118"/>
      <c r="AB173" s="118"/>
      <c r="AC173" s="120">
        <f t="shared" si="42"/>
        <v>349999.99999999627</v>
      </c>
      <c r="AD173" s="118"/>
      <c r="AE173" s="118"/>
      <c r="AF173" s="118"/>
    </row>
    <row r="174" spans="1:32" s="14" customFormat="1" x14ac:dyDescent="0.25">
      <c r="A174" s="35">
        <f t="shared" ca="1" si="32"/>
        <v>11707.172222222223</v>
      </c>
      <c r="B174" s="26">
        <v>146</v>
      </c>
      <c r="C174" s="122">
        <f t="shared" ca="1" si="40"/>
        <v>48860</v>
      </c>
      <c r="D174" s="44">
        <f t="shared" ca="1" si="33"/>
        <v>30</v>
      </c>
      <c r="E174" s="29">
        <f t="shared" ca="1" si="34"/>
        <v>11707.172222222223</v>
      </c>
      <c r="F174" s="102">
        <f t="shared" si="35"/>
        <v>9722.2222222222226</v>
      </c>
      <c r="G174" s="46">
        <f ca="1">ROUND(($E$5-SUM($F$29:F173))*$F$10/360*D174,2)</f>
        <v>1984.95</v>
      </c>
      <c r="H174" s="31">
        <v>0</v>
      </c>
      <c r="I174" s="47">
        <f t="shared" si="36"/>
        <v>0</v>
      </c>
      <c r="J174" s="32">
        <v>0</v>
      </c>
      <c r="K174" s="123">
        <f t="shared" si="37"/>
        <v>0</v>
      </c>
      <c r="L174" s="124"/>
      <c r="M174" s="129"/>
      <c r="N174" s="129"/>
      <c r="O174" s="129"/>
      <c r="P174" s="135">
        <f t="shared" ca="1" si="38"/>
        <v>0</v>
      </c>
      <c r="Q174" s="114">
        <f t="shared" ca="1" si="39"/>
        <v>0</v>
      </c>
      <c r="R174" s="124"/>
      <c r="S174" s="129"/>
      <c r="T174" s="48" t="s">
        <v>38</v>
      </c>
      <c r="U174" s="49" t="s">
        <v>38</v>
      </c>
      <c r="V174" s="125">
        <f t="shared" si="41"/>
        <v>330555.55555555178</v>
      </c>
      <c r="W174" s="118"/>
      <c r="X174" s="118"/>
      <c r="Y174" s="120"/>
      <c r="Z174" s="118"/>
      <c r="AA174" s="118"/>
      <c r="AB174" s="118"/>
      <c r="AC174" s="120">
        <f t="shared" si="42"/>
        <v>340277.77777777403</v>
      </c>
      <c r="AD174" s="118"/>
      <c r="AE174" s="118"/>
      <c r="AF174" s="118"/>
    </row>
    <row r="175" spans="1:32" s="14" customFormat="1" x14ac:dyDescent="0.25">
      <c r="A175" s="35">
        <f t="shared" ca="1" si="32"/>
        <v>11714.742222222223</v>
      </c>
      <c r="B175" s="26">
        <v>147</v>
      </c>
      <c r="C175" s="122">
        <f t="shared" ca="1" si="40"/>
        <v>48891</v>
      </c>
      <c r="D175" s="44">
        <f t="shared" ca="1" si="33"/>
        <v>31</v>
      </c>
      <c r="E175" s="29">
        <f t="shared" ca="1" si="34"/>
        <v>11714.742222222223</v>
      </c>
      <c r="F175" s="102">
        <f t="shared" si="35"/>
        <v>9722.2222222222226</v>
      </c>
      <c r="G175" s="46">
        <f ca="1">ROUND(($E$5-SUM($F$29:F174))*$F$10/360*D175,2)</f>
        <v>1992.52</v>
      </c>
      <c r="H175" s="31">
        <v>0</v>
      </c>
      <c r="I175" s="47">
        <f t="shared" si="36"/>
        <v>0</v>
      </c>
      <c r="J175" s="32">
        <v>0</v>
      </c>
      <c r="K175" s="123">
        <f t="shared" si="37"/>
        <v>0</v>
      </c>
      <c r="L175" s="124"/>
      <c r="M175" s="129"/>
      <c r="N175" s="129"/>
      <c r="O175" s="129"/>
      <c r="P175" s="135">
        <f t="shared" ca="1" si="38"/>
        <v>0</v>
      </c>
      <c r="Q175" s="114">
        <f t="shared" ca="1" si="39"/>
        <v>0</v>
      </c>
      <c r="R175" s="124"/>
      <c r="S175" s="129"/>
      <c r="T175" s="48" t="s">
        <v>38</v>
      </c>
      <c r="U175" s="49" t="s">
        <v>38</v>
      </c>
      <c r="V175" s="125">
        <f t="shared" si="41"/>
        <v>320833.33333332953</v>
      </c>
      <c r="W175" s="118"/>
      <c r="X175" s="118"/>
      <c r="Y175" s="120"/>
      <c r="Z175" s="118"/>
      <c r="AA175" s="118"/>
      <c r="AB175" s="118"/>
      <c r="AC175" s="120">
        <f t="shared" si="42"/>
        <v>330555.55555555178</v>
      </c>
      <c r="AD175" s="118"/>
      <c r="AE175" s="118"/>
      <c r="AF175" s="118"/>
    </row>
    <row r="176" spans="1:32" s="14" customFormat="1" x14ac:dyDescent="0.25">
      <c r="A176" s="35">
        <f t="shared" ca="1" si="32"/>
        <v>11593.752222222223</v>
      </c>
      <c r="B176" s="26">
        <v>148</v>
      </c>
      <c r="C176" s="122">
        <f t="shared" ca="1" si="40"/>
        <v>48921</v>
      </c>
      <c r="D176" s="44">
        <f t="shared" ca="1" si="33"/>
        <v>30</v>
      </c>
      <c r="E176" s="29">
        <f t="shared" ca="1" si="34"/>
        <v>11593.752222222223</v>
      </c>
      <c r="F176" s="102">
        <f t="shared" si="35"/>
        <v>9722.2222222222226</v>
      </c>
      <c r="G176" s="46">
        <f ca="1">ROUND(($E$5-SUM($F$29:F175))*$F$10/360*D176,2)</f>
        <v>1871.53</v>
      </c>
      <c r="H176" s="31">
        <v>0</v>
      </c>
      <c r="I176" s="47">
        <f t="shared" si="36"/>
        <v>0</v>
      </c>
      <c r="J176" s="32">
        <v>0</v>
      </c>
      <c r="K176" s="123">
        <f t="shared" si="37"/>
        <v>0</v>
      </c>
      <c r="L176" s="124"/>
      <c r="M176" s="129"/>
      <c r="N176" s="129"/>
      <c r="O176" s="129"/>
      <c r="P176" s="135">
        <f t="shared" ca="1" si="38"/>
        <v>0</v>
      </c>
      <c r="Q176" s="114">
        <f t="shared" ca="1" si="39"/>
        <v>0</v>
      </c>
      <c r="R176" s="124"/>
      <c r="S176" s="129"/>
      <c r="T176" s="48" t="s">
        <v>38</v>
      </c>
      <c r="U176" s="49" t="s">
        <v>38</v>
      </c>
      <c r="V176" s="125">
        <f t="shared" si="41"/>
        <v>311111.11111110728</v>
      </c>
      <c r="W176" s="118"/>
      <c r="X176" s="118"/>
      <c r="Y176" s="120"/>
      <c r="Z176" s="118"/>
      <c r="AA176" s="118"/>
      <c r="AB176" s="118"/>
      <c r="AC176" s="120">
        <f t="shared" si="42"/>
        <v>320833.33333332953</v>
      </c>
      <c r="AD176" s="118"/>
      <c r="AE176" s="118"/>
      <c r="AF176" s="118"/>
    </row>
    <row r="177" spans="1:32" s="14" customFormat="1" x14ac:dyDescent="0.25">
      <c r="A177" s="35">
        <f t="shared" ca="1" si="32"/>
        <v>11597.532222222222</v>
      </c>
      <c r="B177" s="26">
        <v>149</v>
      </c>
      <c r="C177" s="122">
        <f t="shared" ca="1" si="40"/>
        <v>48952</v>
      </c>
      <c r="D177" s="44">
        <f t="shared" ca="1" si="33"/>
        <v>31</v>
      </c>
      <c r="E177" s="29">
        <f t="shared" ca="1" si="34"/>
        <v>11597.532222222222</v>
      </c>
      <c r="F177" s="102">
        <f t="shared" si="35"/>
        <v>9722.2222222222226</v>
      </c>
      <c r="G177" s="46">
        <f ca="1">ROUND(($E$5-SUM($F$29:F176))*$F$10/360*D177,2)</f>
        <v>1875.31</v>
      </c>
      <c r="H177" s="31">
        <v>0</v>
      </c>
      <c r="I177" s="47">
        <f t="shared" si="36"/>
        <v>0</v>
      </c>
      <c r="J177" s="32">
        <v>0</v>
      </c>
      <c r="K177" s="123">
        <f t="shared" si="37"/>
        <v>0</v>
      </c>
      <c r="L177" s="124"/>
      <c r="M177" s="129"/>
      <c r="N177" s="129"/>
      <c r="O177" s="129"/>
      <c r="P177" s="135">
        <f t="shared" ca="1" si="38"/>
        <v>0</v>
      </c>
      <c r="Q177" s="114">
        <f t="shared" ca="1" si="39"/>
        <v>0</v>
      </c>
      <c r="R177" s="124"/>
      <c r="S177" s="129"/>
      <c r="T177" s="48" t="s">
        <v>38</v>
      </c>
      <c r="U177" s="49" t="s">
        <v>38</v>
      </c>
      <c r="V177" s="125">
        <f t="shared" si="41"/>
        <v>301388.88888888503</v>
      </c>
      <c r="W177" s="118"/>
      <c r="X177" s="118"/>
      <c r="Y177" s="120"/>
      <c r="Z177" s="118"/>
      <c r="AA177" s="118"/>
      <c r="AB177" s="118"/>
      <c r="AC177" s="120">
        <f t="shared" si="42"/>
        <v>311111.11111110728</v>
      </c>
      <c r="AD177" s="118"/>
      <c r="AE177" s="118"/>
      <c r="AF177" s="118"/>
    </row>
    <row r="178" spans="1:32" s="14" customFormat="1" x14ac:dyDescent="0.25">
      <c r="A178" s="35">
        <f t="shared" ca="1" si="32"/>
        <v>11538.932222222222</v>
      </c>
      <c r="B178" s="26">
        <v>150</v>
      </c>
      <c r="C178" s="122">
        <f t="shared" ca="1" si="40"/>
        <v>48983</v>
      </c>
      <c r="D178" s="44">
        <f t="shared" ca="1" si="33"/>
        <v>31</v>
      </c>
      <c r="E178" s="29">
        <f t="shared" ca="1" si="34"/>
        <v>11538.932222222222</v>
      </c>
      <c r="F178" s="102">
        <f t="shared" si="35"/>
        <v>9722.2222222222226</v>
      </c>
      <c r="G178" s="46">
        <f ca="1">ROUND(($E$5-SUM($F$29:F177))*$F$10/360*D178,2)</f>
        <v>1816.71</v>
      </c>
      <c r="H178" s="31">
        <v>0</v>
      </c>
      <c r="I178" s="47">
        <f t="shared" si="36"/>
        <v>0</v>
      </c>
      <c r="J178" s="32">
        <v>0</v>
      </c>
      <c r="K178" s="123">
        <f t="shared" si="37"/>
        <v>0</v>
      </c>
      <c r="L178" s="124"/>
      <c r="M178" s="129"/>
      <c r="N178" s="129"/>
      <c r="O178" s="129"/>
      <c r="P178" s="135">
        <f t="shared" ca="1" si="38"/>
        <v>0</v>
      </c>
      <c r="Q178" s="114">
        <f t="shared" ca="1" si="39"/>
        <v>0</v>
      </c>
      <c r="R178" s="124"/>
      <c r="S178" s="129"/>
      <c r="T178" s="48" t="s">
        <v>38</v>
      </c>
      <c r="U178" s="49" t="s">
        <v>38</v>
      </c>
      <c r="V178" s="125">
        <f t="shared" si="41"/>
        <v>291666.66666666279</v>
      </c>
      <c r="W178" s="118"/>
      <c r="X178" s="118"/>
      <c r="Y178" s="120"/>
      <c r="Z178" s="118"/>
      <c r="AA178" s="118"/>
      <c r="AB178" s="118"/>
      <c r="AC178" s="120">
        <f t="shared" si="42"/>
        <v>301388.88888888503</v>
      </c>
      <c r="AD178" s="118"/>
      <c r="AE178" s="118"/>
      <c r="AF178" s="118"/>
    </row>
    <row r="179" spans="1:32" s="14" customFormat="1" x14ac:dyDescent="0.25">
      <c r="A179" s="35">
        <f t="shared" ca="1" si="32"/>
        <v>11310.182222222222</v>
      </c>
      <c r="B179" s="26">
        <v>151</v>
      </c>
      <c r="C179" s="122">
        <f t="shared" ca="1" si="40"/>
        <v>49011</v>
      </c>
      <c r="D179" s="44">
        <f t="shared" ca="1" si="33"/>
        <v>28</v>
      </c>
      <c r="E179" s="29">
        <f t="shared" ca="1" si="34"/>
        <v>11310.182222222222</v>
      </c>
      <c r="F179" s="102">
        <f t="shared" si="35"/>
        <v>9722.2222222222226</v>
      </c>
      <c r="G179" s="46">
        <f ca="1">ROUND(($E$5-SUM($F$29:F178))*$F$10/360*D179,2)</f>
        <v>1587.96</v>
      </c>
      <c r="H179" s="31">
        <v>0</v>
      </c>
      <c r="I179" s="47">
        <f t="shared" si="36"/>
        <v>0</v>
      </c>
      <c r="J179" s="32">
        <v>0</v>
      </c>
      <c r="K179" s="123">
        <f t="shared" si="37"/>
        <v>0</v>
      </c>
      <c r="L179" s="124"/>
      <c r="M179" s="129"/>
      <c r="N179" s="129"/>
      <c r="O179" s="129"/>
      <c r="P179" s="135">
        <f t="shared" ca="1" si="38"/>
        <v>0</v>
      </c>
      <c r="Q179" s="114">
        <f t="shared" ca="1" si="39"/>
        <v>0</v>
      </c>
      <c r="R179" s="124"/>
      <c r="S179" s="129"/>
      <c r="T179" s="48" t="s">
        <v>38</v>
      </c>
      <c r="U179" s="49" t="s">
        <v>38</v>
      </c>
      <c r="V179" s="125">
        <f t="shared" si="41"/>
        <v>281944.44444444054</v>
      </c>
      <c r="W179" s="118"/>
      <c r="X179" s="118"/>
      <c r="Y179" s="120"/>
      <c r="Z179" s="118"/>
      <c r="AA179" s="118"/>
      <c r="AB179" s="118"/>
      <c r="AC179" s="120">
        <f t="shared" si="42"/>
        <v>291666.66666666279</v>
      </c>
      <c r="AD179" s="118"/>
      <c r="AE179" s="118"/>
      <c r="AF179" s="118"/>
    </row>
    <row r="180" spans="1:32" s="14" customFormat="1" x14ac:dyDescent="0.25">
      <c r="A180" s="35">
        <f t="shared" ca="1" si="32"/>
        <v>11421.722222222223</v>
      </c>
      <c r="B180" s="26">
        <v>152</v>
      </c>
      <c r="C180" s="122">
        <f t="shared" ca="1" si="40"/>
        <v>49042</v>
      </c>
      <c r="D180" s="44">
        <f t="shared" ca="1" si="33"/>
        <v>31</v>
      </c>
      <c r="E180" s="29">
        <f t="shared" ca="1" si="34"/>
        <v>11421.722222222223</v>
      </c>
      <c r="F180" s="102">
        <f t="shared" si="35"/>
        <v>9722.2222222222226</v>
      </c>
      <c r="G180" s="46">
        <f ca="1">ROUND(($E$5-SUM($F$29:F179))*$F$10/360*D180,2)</f>
        <v>1699.5</v>
      </c>
      <c r="H180" s="31">
        <v>0</v>
      </c>
      <c r="I180" s="47">
        <f t="shared" si="36"/>
        <v>0</v>
      </c>
      <c r="J180" s="32">
        <v>0</v>
      </c>
      <c r="K180" s="123">
        <f t="shared" si="37"/>
        <v>0</v>
      </c>
      <c r="L180" s="124"/>
      <c r="M180" s="129"/>
      <c r="N180" s="129"/>
      <c r="O180" s="129"/>
      <c r="P180" s="135">
        <f t="shared" ca="1" si="38"/>
        <v>0</v>
      </c>
      <c r="Q180" s="114">
        <f t="shared" ca="1" si="39"/>
        <v>0</v>
      </c>
      <c r="R180" s="124"/>
      <c r="S180" s="129"/>
      <c r="T180" s="48" t="s">
        <v>38</v>
      </c>
      <c r="U180" s="49" t="s">
        <v>38</v>
      </c>
      <c r="V180" s="125">
        <f t="shared" si="41"/>
        <v>272222.22222221829</v>
      </c>
      <c r="W180" s="118"/>
      <c r="X180" s="118"/>
      <c r="Y180" s="120"/>
      <c r="Z180" s="118"/>
      <c r="AA180" s="118"/>
      <c r="AB180" s="118"/>
      <c r="AC180" s="120">
        <f t="shared" si="42"/>
        <v>281944.44444444054</v>
      </c>
      <c r="AD180" s="118"/>
      <c r="AE180" s="118"/>
      <c r="AF180" s="118"/>
    </row>
    <row r="181" spans="1:32" s="14" customFormat="1" x14ac:dyDescent="0.25">
      <c r="A181" s="35">
        <f t="shared" ca="1" si="32"/>
        <v>11310.182222222222</v>
      </c>
      <c r="B181" s="26">
        <v>153</v>
      </c>
      <c r="C181" s="122">
        <f t="shared" ca="1" si="40"/>
        <v>49072</v>
      </c>
      <c r="D181" s="44">
        <f t="shared" ca="1" si="33"/>
        <v>30</v>
      </c>
      <c r="E181" s="29">
        <f t="shared" ca="1" si="34"/>
        <v>11310.182222222222</v>
      </c>
      <c r="F181" s="102">
        <f t="shared" si="35"/>
        <v>9722.2222222222226</v>
      </c>
      <c r="G181" s="46">
        <f ca="1">ROUND(($E$5-SUM($F$29:F180))*$F$10/360*D181,2)</f>
        <v>1587.96</v>
      </c>
      <c r="H181" s="31">
        <v>0</v>
      </c>
      <c r="I181" s="47">
        <f t="shared" si="36"/>
        <v>0</v>
      </c>
      <c r="J181" s="32">
        <v>0</v>
      </c>
      <c r="K181" s="123">
        <f t="shared" si="37"/>
        <v>0</v>
      </c>
      <c r="L181" s="124"/>
      <c r="M181" s="129"/>
      <c r="N181" s="129"/>
      <c r="O181" s="129"/>
      <c r="P181" s="135">
        <f t="shared" ca="1" si="38"/>
        <v>0</v>
      </c>
      <c r="Q181" s="114">
        <f t="shared" ca="1" si="39"/>
        <v>0</v>
      </c>
      <c r="R181" s="124"/>
      <c r="S181" s="129"/>
      <c r="T181" s="48" t="s">
        <v>38</v>
      </c>
      <c r="U181" s="49" t="s">
        <v>38</v>
      </c>
      <c r="V181" s="125">
        <f t="shared" si="41"/>
        <v>262499.99999999604</v>
      </c>
      <c r="W181" s="118"/>
      <c r="X181" s="118"/>
      <c r="Y181" s="120"/>
      <c r="Z181" s="118"/>
      <c r="AA181" s="118"/>
      <c r="AB181" s="118"/>
      <c r="AC181" s="120">
        <f t="shared" si="42"/>
        <v>272222.22222221829</v>
      </c>
      <c r="AD181" s="118"/>
      <c r="AE181" s="118"/>
      <c r="AF181" s="118"/>
    </row>
    <row r="182" spans="1:32" s="14" customFormat="1" x14ac:dyDescent="0.25">
      <c r="A182" s="35">
        <f t="shared" ca="1" si="32"/>
        <v>11304.512222222223</v>
      </c>
      <c r="B182" s="26">
        <v>154</v>
      </c>
      <c r="C182" s="122">
        <f t="shared" ca="1" si="40"/>
        <v>49103</v>
      </c>
      <c r="D182" s="44">
        <f t="shared" ca="1" si="33"/>
        <v>31</v>
      </c>
      <c r="E182" s="29">
        <f t="shared" ca="1" si="34"/>
        <v>11304.512222222223</v>
      </c>
      <c r="F182" s="102">
        <f t="shared" si="35"/>
        <v>9722.2222222222226</v>
      </c>
      <c r="G182" s="46">
        <f ca="1">ROUND(($E$5-SUM($F$29:F181))*$F$10/360*D182,2)</f>
        <v>1582.29</v>
      </c>
      <c r="H182" s="31">
        <v>0</v>
      </c>
      <c r="I182" s="47">
        <f t="shared" si="36"/>
        <v>0</v>
      </c>
      <c r="J182" s="32">
        <v>0</v>
      </c>
      <c r="K182" s="123">
        <f t="shared" si="37"/>
        <v>0</v>
      </c>
      <c r="L182" s="124"/>
      <c r="M182" s="129"/>
      <c r="N182" s="129"/>
      <c r="O182" s="129"/>
      <c r="P182" s="135">
        <f t="shared" ca="1" si="38"/>
        <v>0</v>
      </c>
      <c r="Q182" s="114">
        <f t="shared" ca="1" si="39"/>
        <v>0</v>
      </c>
      <c r="R182" s="124"/>
      <c r="S182" s="129"/>
      <c r="T182" s="48" t="s">
        <v>38</v>
      </c>
      <c r="U182" s="49" t="s">
        <v>38</v>
      </c>
      <c r="V182" s="125">
        <f t="shared" si="41"/>
        <v>252777.77777777382</v>
      </c>
      <c r="W182" s="118"/>
      <c r="X182" s="118"/>
      <c r="Y182" s="120"/>
      <c r="Z182" s="118"/>
      <c r="AA182" s="118"/>
      <c r="AB182" s="118"/>
      <c r="AC182" s="120">
        <f t="shared" si="42"/>
        <v>262499.99999999604</v>
      </c>
      <c r="AD182" s="118"/>
      <c r="AE182" s="118"/>
      <c r="AF182" s="118"/>
    </row>
    <row r="183" spans="1:32" s="14" customFormat="1" x14ac:dyDescent="0.25">
      <c r="A183" s="35">
        <f t="shared" ca="1" si="32"/>
        <v>11196.762222222223</v>
      </c>
      <c r="B183" s="26">
        <v>155</v>
      </c>
      <c r="C183" s="122">
        <f t="shared" ca="1" si="40"/>
        <v>49133</v>
      </c>
      <c r="D183" s="44">
        <f t="shared" ca="1" si="33"/>
        <v>30</v>
      </c>
      <c r="E183" s="29">
        <f t="shared" ca="1" si="34"/>
        <v>11196.762222222223</v>
      </c>
      <c r="F183" s="102">
        <f t="shared" si="35"/>
        <v>9722.2222222222226</v>
      </c>
      <c r="G183" s="46">
        <f ca="1">ROUND(($E$5-SUM($F$29:F182))*$F$10/360*D183,2)</f>
        <v>1474.54</v>
      </c>
      <c r="H183" s="31">
        <v>0</v>
      </c>
      <c r="I183" s="47">
        <f t="shared" si="36"/>
        <v>0</v>
      </c>
      <c r="J183" s="32">
        <v>0</v>
      </c>
      <c r="K183" s="123">
        <f t="shared" si="37"/>
        <v>0</v>
      </c>
      <c r="L183" s="124"/>
      <c r="M183" s="129"/>
      <c r="N183" s="129"/>
      <c r="O183" s="129"/>
      <c r="P183" s="135">
        <f t="shared" ca="1" si="38"/>
        <v>0</v>
      </c>
      <c r="Q183" s="114">
        <f t="shared" ca="1" si="39"/>
        <v>0</v>
      </c>
      <c r="R183" s="124"/>
      <c r="S183" s="129"/>
      <c r="T183" s="48" t="s">
        <v>38</v>
      </c>
      <c r="U183" s="49" t="s">
        <v>38</v>
      </c>
      <c r="V183" s="125">
        <f t="shared" si="41"/>
        <v>243055.5555555516</v>
      </c>
      <c r="W183" s="118"/>
      <c r="X183" s="118"/>
      <c r="Y183" s="120"/>
      <c r="Z183" s="118"/>
      <c r="AA183" s="118"/>
      <c r="AB183" s="118"/>
      <c r="AC183" s="120">
        <f t="shared" si="42"/>
        <v>252777.77777777382</v>
      </c>
      <c r="AD183" s="118"/>
      <c r="AE183" s="118"/>
      <c r="AF183" s="118"/>
    </row>
    <row r="184" spans="1:32" s="14" customFormat="1" x14ac:dyDescent="0.25">
      <c r="A184" s="35">
        <f t="shared" ca="1" si="32"/>
        <v>18561.135555555538</v>
      </c>
      <c r="B184" s="26">
        <v>156</v>
      </c>
      <c r="C184" s="122">
        <f t="shared" ca="1" si="40"/>
        <v>49164</v>
      </c>
      <c r="D184" s="44">
        <f t="shared" ca="1" si="33"/>
        <v>31</v>
      </c>
      <c r="E184" s="29">
        <f t="shared" ca="1" si="34"/>
        <v>18561.135555555538</v>
      </c>
      <c r="F184" s="102">
        <f t="shared" si="35"/>
        <v>9722.2222222222226</v>
      </c>
      <c r="G184" s="46">
        <f ca="1">ROUND(($E$5-SUM($F$29:F183))*$F$10/360*D184,2)</f>
        <v>1465.08</v>
      </c>
      <c r="H184" s="31">
        <v>0</v>
      </c>
      <c r="I184" s="47">
        <f t="shared" si="36"/>
        <v>0</v>
      </c>
      <c r="J184" s="32">
        <v>0</v>
      </c>
      <c r="K184" s="123">
        <f t="shared" si="37"/>
        <v>1000</v>
      </c>
      <c r="L184" s="124"/>
      <c r="M184" s="129"/>
      <c r="N184" s="129"/>
      <c r="O184" s="129"/>
      <c r="P184" s="135">
        <f t="shared" ca="1" si="38"/>
        <v>5500</v>
      </c>
      <c r="Q184" s="114">
        <f t="shared" ca="1" si="39"/>
        <v>873.83333333331859</v>
      </c>
      <c r="R184" s="124"/>
      <c r="S184" s="129"/>
      <c r="T184" s="48" t="s">
        <v>38</v>
      </c>
      <c r="U184" s="49" t="s">
        <v>38</v>
      </c>
      <c r="V184" s="125">
        <f t="shared" si="41"/>
        <v>233333.33333332938</v>
      </c>
      <c r="W184" s="118"/>
      <c r="X184" s="118"/>
      <c r="Y184" s="120"/>
      <c r="Z184" s="118"/>
      <c r="AA184" s="118"/>
      <c r="AB184" s="118"/>
      <c r="AC184" s="120">
        <f t="shared" si="42"/>
        <v>243055.5555555516</v>
      </c>
      <c r="AD184" s="118"/>
      <c r="AE184" s="118"/>
      <c r="AF184" s="118"/>
    </row>
    <row r="185" spans="1:32" s="14" customFormat="1" x14ac:dyDescent="0.25">
      <c r="A185" s="35">
        <f t="shared" ca="1" si="32"/>
        <v>11128.702222222222</v>
      </c>
      <c r="B185" s="26">
        <v>157</v>
      </c>
      <c r="C185" s="122">
        <f t="shared" ca="1" si="40"/>
        <v>49195</v>
      </c>
      <c r="D185" s="44">
        <f t="shared" ca="1" si="33"/>
        <v>31</v>
      </c>
      <c r="E185" s="29">
        <f t="shared" ca="1" si="34"/>
        <v>11128.702222222222</v>
      </c>
      <c r="F185" s="102">
        <f t="shared" si="35"/>
        <v>9722.2222222222226</v>
      </c>
      <c r="G185" s="46">
        <f ca="1">ROUND(($E$5-SUM($F$29:F184))*$F$10/360*D185,2)</f>
        <v>1406.48</v>
      </c>
      <c r="H185" s="31">
        <v>0</v>
      </c>
      <c r="I185" s="47">
        <f t="shared" si="36"/>
        <v>0</v>
      </c>
      <c r="J185" s="32">
        <v>0</v>
      </c>
      <c r="K185" s="123">
        <f t="shared" si="37"/>
        <v>0</v>
      </c>
      <c r="L185" s="124"/>
      <c r="M185" s="129"/>
      <c r="N185" s="129"/>
      <c r="O185" s="129"/>
      <c r="P185" s="135">
        <f t="shared" ca="1" si="38"/>
        <v>0</v>
      </c>
      <c r="Q185" s="114">
        <f t="shared" ca="1" si="39"/>
        <v>0</v>
      </c>
      <c r="R185" s="124"/>
      <c r="S185" s="129"/>
      <c r="T185" s="48" t="s">
        <v>38</v>
      </c>
      <c r="U185" s="49" t="s">
        <v>38</v>
      </c>
      <c r="V185" s="125">
        <f t="shared" si="41"/>
        <v>223611.11111110717</v>
      </c>
      <c r="W185" s="118"/>
      <c r="X185" s="118"/>
      <c r="Y185" s="120"/>
      <c r="Z185" s="118"/>
      <c r="AA185" s="118"/>
      <c r="AB185" s="118"/>
      <c r="AC185" s="120">
        <f t="shared" si="42"/>
        <v>233333.33333332938</v>
      </c>
      <c r="AD185" s="118"/>
      <c r="AE185" s="118"/>
      <c r="AF185" s="118"/>
    </row>
    <row r="186" spans="1:32" s="14" customFormat="1" x14ac:dyDescent="0.25">
      <c r="A186" s="35">
        <f t="shared" ca="1" si="32"/>
        <v>11026.622222222222</v>
      </c>
      <c r="B186" s="26">
        <v>158</v>
      </c>
      <c r="C186" s="122">
        <f t="shared" ca="1" si="40"/>
        <v>49225</v>
      </c>
      <c r="D186" s="44">
        <f t="shared" ca="1" si="33"/>
        <v>30</v>
      </c>
      <c r="E186" s="29">
        <f t="shared" ca="1" si="34"/>
        <v>11026.622222222222</v>
      </c>
      <c r="F186" s="102">
        <f t="shared" si="35"/>
        <v>9722.2222222222226</v>
      </c>
      <c r="G186" s="46">
        <f ca="1">ROUND(($E$5-SUM($F$29:F185))*$F$10/360*D186,2)</f>
        <v>1304.4000000000001</v>
      </c>
      <c r="H186" s="31">
        <v>0</v>
      </c>
      <c r="I186" s="47">
        <f t="shared" si="36"/>
        <v>0</v>
      </c>
      <c r="J186" s="32">
        <v>0</v>
      </c>
      <c r="K186" s="123">
        <f t="shared" si="37"/>
        <v>0</v>
      </c>
      <c r="L186" s="124"/>
      <c r="M186" s="129"/>
      <c r="N186" s="129"/>
      <c r="O186" s="129"/>
      <c r="P186" s="135">
        <f t="shared" ca="1" si="38"/>
        <v>0</v>
      </c>
      <c r="Q186" s="114">
        <f t="shared" ca="1" si="39"/>
        <v>0</v>
      </c>
      <c r="R186" s="124"/>
      <c r="S186" s="129"/>
      <c r="T186" s="48" t="s">
        <v>38</v>
      </c>
      <c r="U186" s="49" t="s">
        <v>38</v>
      </c>
      <c r="V186" s="125">
        <f t="shared" si="41"/>
        <v>213888.88888888495</v>
      </c>
      <c r="W186" s="118"/>
      <c r="X186" s="118"/>
      <c r="Y186" s="120"/>
      <c r="Z186" s="118"/>
      <c r="AA186" s="118"/>
      <c r="AB186" s="118"/>
      <c r="AC186" s="120">
        <f t="shared" si="42"/>
        <v>223611.11111110717</v>
      </c>
      <c r="AD186" s="118"/>
      <c r="AE186" s="118"/>
      <c r="AF186" s="118"/>
    </row>
    <row r="187" spans="1:32" s="14" customFormat="1" x14ac:dyDescent="0.25">
      <c r="A187" s="35">
        <f t="shared" ca="1" si="32"/>
        <v>11011.492222222223</v>
      </c>
      <c r="B187" s="26">
        <v>159</v>
      </c>
      <c r="C187" s="122">
        <f t="shared" ca="1" si="40"/>
        <v>49256</v>
      </c>
      <c r="D187" s="44">
        <f t="shared" ca="1" si="33"/>
        <v>31</v>
      </c>
      <c r="E187" s="29">
        <f t="shared" ca="1" si="34"/>
        <v>11011.492222222223</v>
      </c>
      <c r="F187" s="102">
        <f t="shared" si="35"/>
        <v>9722.2222222222226</v>
      </c>
      <c r="G187" s="46">
        <f ca="1">ROUND(($E$5-SUM($F$29:F186))*$F$10/360*D187,2)</f>
        <v>1289.27</v>
      </c>
      <c r="H187" s="31">
        <v>0</v>
      </c>
      <c r="I187" s="47">
        <f t="shared" si="36"/>
        <v>0</v>
      </c>
      <c r="J187" s="32">
        <v>0</v>
      </c>
      <c r="K187" s="123">
        <f t="shared" si="37"/>
        <v>0</v>
      </c>
      <c r="L187" s="124"/>
      <c r="M187" s="129"/>
      <c r="N187" s="129"/>
      <c r="O187" s="129"/>
      <c r="P187" s="135">
        <f t="shared" ca="1" si="38"/>
        <v>0</v>
      </c>
      <c r="Q187" s="114">
        <f t="shared" ca="1" si="39"/>
        <v>0</v>
      </c>
      <c r="R187" s="124"/>
      <c r="S187" s="129"/>
      <c r="T187" s="48" t="s">
        <v>38</v>
      </c>
      <c r="U187" s="49" t="s">
        <v>38</v>
      </c>
      <c r="V187" s="125">
        <f t="shared" si="41"/>
        <v>204166.66666666273</v>
      </c>
      <c r="W187" s="118"/>
      <c r="X187" s="118"/>
      <c r="Y187" s="120"/>
      <c r="Z187" s="118"/>
      <c r="AA187" s="118"/>
      <c r="AB187" s="118"/>
      <c r="AC187" s="120">
        <f t="shared" si="42"/>
        <v>213888.88888888495</v>
      </c>
      <c r="AD187" s="118"/>
      <c r="AE187" s="118"/>
      <c r="AF187" s="118"/>
    </row>
    <row r="188" spans="1:32" s="14" customFormat="1" x14ac:dyDescent="0.25">
      <c r="A188" s="35">
        <f t="shared" ca="1" si="32"/>
        <v>10913.192222222222</v>
      </c>
      <c r="B188" s="26">
        <v>160</v>
      </c>
      <c r="C188" s="122">
        <f t="shared" ca="1" si="40"/>
        <v>49286</v>
      </c>
      <c r="D188" s="44">
        <f t="shared" ca="1" si="33"/>
        <v>30</v>
      </c>
      <c r="E188" s="29">
        <f t="shared" ca="1" si="34"/>
        <v>10913.192222222222</v>
      </c>
      <c r="F188" s="102">
        <f t="shared" si="35"/>
        <v>9722.2222222222226</v>
      </c>
      <c r="G188" s="46">
        <f ca="1">ROUND(($E$5-SUM($F$29:F187))*$F$10/360*D188,2)</f>
        <v>1190.97</v>
      </c>
      <c r="H188" s="31">
        <v>0</v>
      </c>
      <c r="I188" s="47">
        <f t="shared" si="36"/>
        <v>0</v>
      </c>
      <c r="J188" s="32">
        <v>0</v>
      </c>
      <c r="K188" s="123">
        <f t="shared" si="37"/>
        <v>0</v>
      </c>
      <c r="L188" s="124"/>
      <c r="M188" s="129"/>
      <c r="N188" s="129"/>
      <c r="O188" s="129"/>
      <c r="P188" s="135">
        <f t="shared" ca="1" si="38"/>
        <v>0</v>
      </c>
      <c r="Q188" s="114">
        <f t="shared" ca="1" si="39"/>
        <v>0</v>
      </c>
      <c r="R188" s="124"/>
      <c r="S188" s="129"/>
      <c r="T188" s="48" t="s">
        <v>38</v>
      </c>
      <c r="U188" s="49" t="s">
        <v>38</v>
      </c>
      <c r="V188" s="125">
        <f t="shared" si="41"/>
        <v>194444.44444444051</v>
      </c>
      <c r="W188" s="118"/>
      <c r="X188" s="118"/>
      <c r="Y188" s="120"/>
      <c r="Z188" s="118"/>
      <c r="AA188" s="118"/>
      <c r="AB188" s="118"/>
      <c r="AC188" s="120">
        <f t="shared" si="42"/>
        <v>204166.66666666273</v>
      </c>
      <c r="AD188" s="118"/>
      <c r="AE188" s="118"/>
      <c r="AF188" s="118"/>
    </row>
    <row r="189" spans="1:32" s="14" customFormat="1" x14ac:dyDescent="0.25">
      <c r="A189" s="35">
        <f t="shared" ca="1" si="32"/>
        <v>10894.292222222222</v>
      </c>
      <c r="B189" s="26">
        <v>161</v>
      </c>
      <c r="C189" s="122">
        <f t="shared" ca="1" si="40"/>
        <v>49317</v>
      </c>
      <c r="D189" s="44">
        <f t="shared" ca="1" si="33"/>
        <v>31</v>
      </c>
      <c r="E189" s="29">
        <f t="shared" ca="1" si="34"/>
        <v>10894.292222222222</v>
      </c>
      <c r="F189" s="102">
        <f t="shared" ref="F189:F208" si="43">IF(B189&lt;$F$9,0,IF(B189&gt;$F$8,0,IF(B189&gt;=$F$9,$E$5/($F$8-$F$9+1),0)))</f>
        <v>9722.2222222222226</v>
      </c>
      <c r="G189" s="46">
        <f ca="1">ROUND(($E$5-SUM($F$29:F188))*$F$10/360*D189,2)</f>
        <v>1172.07</v>
      </c>
      <c r="H189" s="31">
        <v>0</v>
      </c>
      <c r="I189" s="47">
        <f t="shared" ref="I189:I208" si="44">IF(B189&lt;$F$8,$E$5*$L$6/100,IF(AND((B189=$F$8),DAY(C189)&gt;=1,DAY(C189)&lt;31),2*$E$5*$L$6/100,IF(B189=$F$8,$E$5*$L$6/100,0)))</f>
        <v>0</v>
      </c>
      <c r="J189" s="32">
        <v>0</v>
      </c>
      <c r="K189" s="123">
        <f t="shared" ref="K189:K208" si="45">IF(B189&gt;=$F$8,0,IF(MOD(B189,12),0,$L$8))</f>
        <v>0</v>
      </c>
      <c r="L189" s="124"/>
      <c r="M189" s="129"/>
      <c r="N189" s="129"/>
      <c r="O189" s="129"/>
      <c r="P189" s="135">
        <f t="shared" ca="1" si="38"/>
        <v>0</v>
      </c>
      <c r="Q189" s="114">
        <f t="shared" ca="1" si="39"/>
        <v>0</v>
      </c>
      <c r="R189" s="124"/>
      <c r="S189" s="129"/>
      <c r="T189" s="48" t="s">
        <v>38</v>
      </c>
      <c r="U189" s="49" t="s">
        <v>38</v>
      </c>
      <c r="V189" s="125">
        <f t="shared" si="41"/>
        <v>184722.22222221829</v>
      </c>
      <c r="W189" s="118"/>
      <c r="X189" s="118"/>
      <c r="Y189" s="120"/>
      <c r="Z189" s="118"/>
      <c r="AA189" s="118"/>
      <c r="AB189" s="118"/>
      <c r="AC189" s="120">
        <f t="shared" si="42"/>
        <v>194444.44444444051</v>
      </c>
      <c r="AD189" s="118"/>
      <c r="AE189" s="118"/>
      <c r="AF189" s="118"/>
    </row>
    <row r="190" spans="1:32" s="14" customFormat="1" x14ac:dyDescent="0.25">
      <c r="A190" s="35">
        <f t="shared" ca="1" si="32"/>
        <v>10835.682222222222</v>
      </c>
      <c r="B190" s="26">
        <v>162</v>
      </c>
      <c r="C190" s="122">
        <f t="shared" ref="C190:C208" ca="1" si="46">IF(B190&lt;$F$8,DATE(YEAR($F$11),MONTH($C$29)+B189,DAY($F$11)),$F$12)</f>
        <v>49348</v>
      </c>
      <c r="D190" s="44">
        <f t="shared" ca="1" si="33"/>
        <v>31</v>
      </c>
      <c r="E190" s="29">
        <f t="shared" ca="1" si="34"/>
        <v>10835.682222222222</v>
      </c>
      <c r="F190" s="102">
        <f t="shared" si="43"/>
        <v>9722.2222222222226</v>
      </c>
      <c r="G190" s="46">
        <f ca="1">ROUND(($E$5-SUM($F$29:F189))*$F$10/360*D190,2)</f>
        <v>1113.46</v>
      </c>
      <c r="H190" s="31">
        <v>0</v>
      </c>
      <c r="I190" s="47">
        <f t="shared" si="44"/>
        <v>0</v>
      </c>
      <c r="J190" s="32">
        <v>0</v>
      </c>
      <c r="K190" s="123">
        <f t="shared" si="45"/>
        <v>0</v>
      </c>
      <c r="L190" s="124"/>
      <c r="M190" s="129"/>
      <c r="N190" s="129"/>
      <c r="O190" s="129"/>
      <c r="P190" s="135">
        <f t="shared" ca="1" si="38"/>
        <v>0</v>
      </c>
      <c r="Q190" s="114">
        <f t="shared" ca="1" si="39"/>
        <v>0</v>
      </c>
      <c r="R190" s="124"/>
      <c r="S190" s="129"/>
      <c r="T190" s="48" t="s">
        <v>38</v>
      </c>
      <c r="U190" s="49" t="s">
        <v>38</v>
      </c>
      <c r="V190" s="125">
        <f t="shared" si="41"/>
        <v>174999.99999999607</v>
      </c>
      <c r="W190" s="118"/>
      <c r="X190" s="118"/>
      <c r="Y190" s="120"/>
      <c r="Z190" s="118"/>
      <c r="AA190" s="118"/>
      <c r="AB190" s="118"/>
      <c r="AC190" s="120">
        <f t="shared" si="42"/>
        <v>184722.22222221829</v>
      </c>
      <c r="AD190" s="118"/>
      <c r="AE190" s="118"/>
      <c r="AF190" s="118"/>
    </row>
    <row r="191" spans="1:32" s="14" customFormat="1" x14ac:dyDescent="0.25">
      <c r="A191" s="35">
        <f t="shared" ca="1" si="32"/>
        <v>10675.002222222223</v>
      </c>
      <c r="B191" s="26">
        <v>163</v>
      </c>
      <c r="C191" s="122">
        <f t="shared" ca="1" si="46"/>
        <v>49376</v>
      </c>
      <c r="D191" s="44">
        <f t="shared" ca="1" si="33"/>
        <v>28</v>
      </c>
      <c r="E191" s="29">
        <f t="shared" ca="1" si="34"/>
        <v>10675.002222222223</v>
      </c>
      <c r="F191" s="102">
        <f t="shared" si="43"/>
        <v>9722.2222222222226</v>
      </c>
      <c r="G191" s="46">
        <f ca="1">ROUND(($E$5-SUM($F$29:F190))*$F$10/360*D191,2)</f>
        <v>952.78</v>
      </c>
      <c r="H191" s="31">
        <v>0</v>
      </c>
      <c r="I191" s="47">
        <f t="shared" si="44"/>
        <v>0</v>
      </c>
      <c r="J191" s="32">
        <v>0</v>
      </c>
      <c r="K191" s="123">
        <f t="shared" si="45"/>
        <v>0</v>
      </c>
      <c r="L191" s="124"/>
      <c r="M191" s="129"/>
      <c r="N191" s="129"/>
      <c r="O191" s="129"/>
      <c r="P191" s="135">
        <f t="shared" ca="1" si="38"/>
        <v>0</v>
      </c>
      <c r="Q191" s="114">
        <f t="shared" ca="1" si="39"/>
        <v>0</v>
      </c>
      <c r="R191" s="124"/>
      <c r="S191" s="129"/>
      <c r="T191" s="48" t="s">
        <v>38</v>
      </c>
      <c r="U191" s="49" t="s">
        <v>38</v>
      </c>
      <c r="V191" s="125">
        <f t="shared" si="41"/>
        <v>165277.77777777385</v>
      </c>
      <c r="W191" s="118"/>
      <c r="X191" s="118"/>
      <c r="Y191" s="120"/>
      <c r="Z191" s="118"/>
      <c r="AA191" s="118"/>
      <c r="AB191" s="118"/>
      <c r="AC191" s="120">
        <f t="shared" si="42"/>
        <v>174999.99999999607</v>
      </c>
      <c r="AD191" s="118"/>
      <c r="AE191" s="118"/>
      <c r="AF191" s="118"/>
    </row>
    <row r="192" spans="1:32" s="14" customFormat="1" x14ac:dyDescent="0.25">
      <c r="A192" s="35">
        <f t="shared" ca="1" si="32"/>
        <v>10718.482222222223</v>
      </c>
      <c r="B192" s="26">
        <v>164</v>
      </c>
      <c r="C192" s="122">
        <f t="shared" ca="1" si="46"/>
        <v>49407</v>
      </c>
      <c r="D192" s="44">
        <f t="shared" ca="1" si="33"/>
        <v>31</v>
      </c>
      <c r="E192" s="29">
        <f t="shared" ca="1" si="34"/>
        <v>10718.482222222223</v>
      </c>
      <c r="F192" s="102">
        <f t="shared" si="43"/>
        <v>9722.2222222222226</v>
      </c>
      <c r="G192" s="46">
        <f ca="1">ROUND(($E$5-SUM($F$29:F191))*$F$10/360*D192,2)</f>
        <v>996.26</v>
      </c>
      <c r="H192" s="31">
        <v>0</v>
      </c>
      <c r="I192" s="47">
        <f t="shared" si="44"/>
        <v>0</v>
      </c>
      <c r="J192" s="32">
        <v>0</v>
      </c>
      <c r="K192" s="123">
        <f t="shared" si="45"/>
        <v>0</v>
      </c>
      <c r="L192" s="124"/>
      <c r="M192" s="129"/>
      <c r="N192" s="129"/>
      <c r="O192" s="129"/>
      <c r="P192" s="135">
        <f t="shared" ca="1" si="38"/>
        <v>0</v>
      </c>
      <c r="Q192" s="114">
        <f t="shared" ca="1" si="39"/>
        <v>0</v>
      </c>
      <c r="R192" s="124"/>
      <c r="S192" s="129"/>
      <c r="T192" s="48" t="s">
        <v>38</v>
      </c>
      <c r="U192" s="49" t="s">
        <v>38</v>
      </c>
      <c r="V192" s="125">
        <f t="shared" si="41"/>
        <v>155555.55555555163</v>
      </c>
      <c r="W192" s="118"/>
      <c r="X192" s="118"/>
      <c r="Y192" s="120"/>
      <c r="Z192" s="118"/>
      <c r="AA192" s="118"/>
      <c r="AB192" s="118"/>
      <c r="AC192" s="120">
        <f t="shared" si="42"/>
        <v>165277.77777777385</v>
      </c>
      <c r="AD192" s="118"/>
      <c r="AE192" s="118"/>
      <c r="AF192" s="118"/>
    </row>
    <row r="193" spans="1:32" s="14" customFormat="1" x14ac:dyDescent="0.25">
      <c r="A193" s="35">
        <f t="shared" ca="1" si="32"/>
        <v>10629.632222222222</v>
      </c>
      <c r="B193" s="26">
        <v>165</v>
      </c>
      <c r="C193" s="122">
        <f t="shared" ca="1" si="46"/>
        <v>49437</v>
      </c>
      <c r="D193" s="44">
        <f t="shared" ca="1" si="33"/>
        <v>30</v>
      </c>
      <c r="E193" s="29">
        <f t="shared" ca="1" si="34"/>
        <v>10629.632222222222</v>
      </c>
      <c r="F193" s="102">
        <f t="shared" si="43"/>
        <v>9722.2222222222226</v>
      </c>
      <c r="G193" s="46">
        <f ca="1">ROUND(($E$5-SUM($F$29:F192))*$F$10/360*D193,2)</f>
        <v>907.41</v>
      </c>
      <c r="H193" s="31">
        <v>0</v>
      </c>
      <c r="I193" s="47">
        <f t="shared" si="44"/>
        <v>0</v>
      </c>
      <c r="J193" s="32">
        <v>0</v>
      </c>
      <c r="K193" s="123">
        <f t="shared" si="45"/>
        <v>0</v>
      </c>
      <c r="L193" s="124"/>
      <c r="M193" s="129"/>
      <c r="N193" s="129"/>
      <c r="O193" s="129"/>
      <c r="P193" s="135">
        <f t="shared" ca="1" si="38"/>
        <v>0</v>
      </c>
      <c r="Q193" s="114">
        <f t="shared" ca="1" si="39"/>
        <v>0</v>
      </c>
      <c r="R193" s="124"/>
      <c r="S193" s="129"/>
      <c r="T193" s="48" t="s">
        <v>38</v>
      </c>
      <c r="U193" s="49" t="s">
        <v>38</v>
      </c>
      <c r="V193" s="125">
        <f t="shared" si="41"/>
        <v>145833.33333332941</v>
      </c>
      <c r="W193" s="118"/>
      <c r="X193" s="118"/>
      <c r="Y193" s="120"/>
      <c r="Z193" s="118"/>
      <c r="AA193" s="118"/>
      <c r="AB193" s="118"/>
      <c r="AC193" s="120">
        <f t="shared" si="42"/>
        <v>155555.55555555163</v>
      </c>
      <c r="AD193" s="118"/>
      <c r="AE193" s="118"/>
      <c r="AF193" s="118"/>
    </row>
    <row r="194" spans="1:32" s="14" customFormat="1" x14ac:dyDescent="0.25">
      <c r="A194" s="35">
        <f t="shared" ca="1" si="32"/>
        <v>10601.272222222222</v>
      </c>
      <c r="B194" s="26">
        <v>166</v>
      </c>
      <c r="C194" s="122">
        <f t="shared" ca="1" si="46"/>
        <v>49468</v>
      </c>
      <c r="D194" s="44">
        <f t="shared" ca="1" si="33"/>
        <v>31</v>
      </c>
      <c r="E194" s="29">
        <f t="shared" ca="1" si="34"/>
        <v>10601.272222222222</v>
      </c>
      <c r="F194" s="102">
        <f t="shared" si="43"/>
        <v>9722.2222222222226</v>
      </c>
      <c r="G194" s="46">
        <f ca="1">ROUND(($E$5-SUM($F$29:F193))*$F$10/360*D194,2)</f>
        <v>879.05</v>
      </c>
      <c r="H194" s="31">
        <v>0</v>
      </c>
      <c r="I194" s="47">
        <f t="shared" si="44"/>
        <v>0</v>
      </c>
      <c r="J194" s="32">
        <v>0</v>
      </c>
      <c r="K194" s="123">
        <f t="shared" si="45"/>
        <v>0</v>
      </c>
      <c r="L194" s="124"/>
      <c r="M194" s="129"/>
      <c r="N194" s="129"/>
      <c r="O194" s="129"/>
      <c r="P194" s="135">
        <f t="shared" ca="1" si="38"/>
        <v>0</v>
      </c>
      <c r="Q194" s="114">
        <f t="shared" ca="1" si="39"/>
        <v>0</v>
      </c>
      <c r="R194" s="124"/>
      <c r="S194" s="129"/>
      <c r="T194" s="48" t="s">
        <v>38</v>
      </c>
      <c r="U194" s="49" t="s">
        <v>38</v>
      </c>
      <c r="V194" s="125">
        <f t="shared" si="41"/>
        <v>136111.1111111072</v>
      </c>
      <c r="W194" s="118"/>
      <c r="X194" s="118"/>
      <c r="Y194" s="120"/>
      <c r="Z194" s="118"/>
      <c r="AA194" s="118"/>
      <c r="AB194" s="118"/>
      <c r="AC194" s="120">
        <f t="shared" si="42"/>
        <v>145833.33333332941</v>
      </c>
      <c r="AD194" s="118"/>
      <c r="AE194" s="118"/>
      <c r="AF194" s="118"/>
    </row>
    <row r="195" spans="1:32" s="14" customFormat="1" x14ac:dyDescent="0.25">
      <c r="A195" s="35">
        <f t="shared" ca="1" si="32"/>
        <v>10516.202222222222</v>
      </c>
      <c r="B195" s="26">
        <v>167</v>
      </c>
      <c r="C195" s="122">
        <f t="shared" ca="1" si="46"/>
        <v>49498</v>
      </c>
      <c r="D195" s="44">
        <f t="shared" ca="1" si="33"/>
        <v>30</v>
      </c>
      <c r="E195" s="29">
        <f t="shared" ca="1" si="34"/>
        <v>10516.202222222222</v>
      </c>
      <c r="F195" s="102">
        <f t="shared" si="43"/>
        <v>9722.2222222222226</v>
      </c>
      <c r="G195" s="46">
        <f ca="1">ROUND(($E$5-SUM($F$29:F194))*$F$10/360*D195,2)</f>
        <v>793.98</v>
      </c>
      <c r="H195" s="31">
        <v>0</v>
      </c>
      <c r="I195" s="47">
        <f t="shared" si="44"/>
        <v>0</v>
      </c>
      <c r="J195" s="32">
        <v>0</v>
      </c>
      <c r="K195" s="123">
        <f t="shared" si="45"/>
        <v>0</v>
      </c>
      <c r="L195" s="124"/>
      <c r="M195" s="129"/>
      <c r="N195" s="129"/>
      <c r="O195" s="129"/>
      <c r="P195" s="135">
        <f t="shared" ca="1" si="38"/>
        <v>0</v>
      </c>
      <c r="Q195" s="114">
        <f t="shared" ca="1" si="39"/>
        <v>0</v>
      </c>
      <c r="R195" s="124"/>
      <c r="S195" s="129"/>
      <c r="T195" s="48" t="s">
        <v>38</v>
      </c>
      <c r="U195" s="49" t="s">
        <v>38</v>
      </c>
      <c r="V195" s="125">
        <f t="shared" si="41"/>
        <v>126388.88888888498</v>
      </c>
      <c r="W195" s="118"/>
      <c r="X195" s="118"/>
      <c r="Y195" s="120"/>
      <c r="Z195" s="118"/>
      <c r="AA195" s="118"/>
      <c r="AB195" s="118"/>
      <c r="AC195" s="120">
        <f t="shared" si="42"/>
        <v>136111.1111111072</v>
      </c>
      <c r="AD195" s="118"/>
      <c r="AE195" s="118"/>
      <c r="AF195" s="118"/>
    </row>
    <row r="196" spans="1:32" s="14" customFormat="1" x14ac:dyDescent="0.25">
      <c r="A196" s="35">
        <f t="shared" ca="1" si="32"/>
        <v>17420.978888888876</v>
      </c>
      <c r="B196" s="26">
        <v>168</v>
      </c>
      <c r="C196" s="122">
        <f t="shared" ca="1" si="46"/>
        <v>49529</v>
      </c>
      <c r="D196" s="44">
        <f t="shared" ca="1" si="33"/>
        <v>31</v>
      </c>
      <c r="E196" s="29">
        <f t="shared" ca="1" si="34"/>
        <v>17420.978888888876</v>
      </c>
      <c r="F196" s="102">
        <f t="shared" si="43"/>
        <v>9722.2222222222226</v>
      </c>
      <c r="G196" s="46">
        <f ca="1">ROUND(($E$5-SUM($F$29:F195))*$F$10/360*D196,2)</f>
        <v>761.84</v>
      </c>
      <c r="H196" s="31">
        <v>0</v>
      </c>
      <c r="I196" s="47">
        <f t="shared" si="44"/>
        <v>0</v>
      </c>
      <c r="J196" s="32">
        <v>0</v>
      </c>
      <c r="K196" s="123">
        <f t="shared" si="45"/>
        <v>1000</v>
      </c>
      <c r="L196" s="124"/>
      <c r="M196" s="129"/>
      <c r="N196" s="129"/>
      <c r="O196" s="129"/>
      <c r="P196" s="135">
        <f t="shared" ca="1" si="38"/>
        <v>5500</v>
      </c>
      <c r="Q196" s="114">
        <f t="shared" ca="1" si="39"/>
        <v>436.91666666665202</v>
      </c>
      <c r="R196" s="124"/>
      <c r="S196" s="129"/>
      <c r="T196" s="48" t="s">
        <v>38</v>
      </c>
      <c r="U196" s="49" t="s">
        <v>38</v>
      </c>
      <c r="V196" s="125">
        <f t="shared" si="41"/>
        <v>116666.66666666276</v>
      </c>
      <c r="W196" s="119"/>
      <c r="X196" s="118"/>
      <c r="Y196" s="120"/>
      <c r="Z196" s="118"/>
      <c r="AA196" s="118"/>
      <c r="AB196" s="118"/>
      <c r="AC196" s="120">
        <f t="shared" si="42"/>
        <v>126388.88888888498</v>
      </c>
      <c r="AD196" s="118"/>
      <c r="AE196" s="118"/>
      <c r="AF196" s="118"/>
    </row>
    <row r="197" spans="1:32" s="14" customFormat="1" x14ac:dyDescent="0.25">
      <c r="A197" s="35">
        <f t="shared" ca="1" si="32"/>
        <v>10425.462222222222</v>
      </c>
      <c r="B197" s="26">
        <v>169</v>
      </c>
      <c r="C197" s="122">
        <f t="shared" ca="1" si="46"/>
        <v>49560</v>
      </c>
      <c r="D197" s="44">
        <f t="shared" ca="1" si="33"/>
        <v>31</v>
      </c>
      <c r="E197" s="29">
        <f t="shared" ca="1" si="34"/>
        <v>10425.462222222222</v>
      </c>
      <c r="F197" s="102">
        <f t="shared" si="43"/>
        <v>9722.2222222222226</v>
      </c>
      <c r="G197" s="46">
        <f ca="1">ROUND(($E$5-SUM($F$29:F196))*$F$10/360*D197,2)</f>
        <v>703.24</v>
      </c>
      <c r="H197" s="31">
        <v>0</v>
      </c>
      <c r="I197" s="47">
        <f t="shared" si="44"/>
        <v>0</v>
      </c>
      <c r="J197" s="32">
        <v>0</v>
      </c>
      <c r="K197" s="123">
        <f t="shared" si="45"/>
        <v>0</v>
      </c>
      <c r="L197" s="124"/>
      <c r="M197" s="129"/>
      <c r="N197" s="129"/>
      <c r="O197" s="129"/>
      <c r="P197" s="135">
        <f t="shared" ca="1" si="38"/>
        <v>0</v>
      </c>
      <c r="Q197" s="114">
        <f t="shared" ca="1" si="39"/>
        <v>0</v>
      </c>
      <c r="R197" s="124"/>
      <c r="S197" s="129"/>
      <c r="T197" s="48" t="s">
        <v>38</v>
      </c>
      <c r="U197" s="49" t="s">
        <v>38</v>
      </c>
      <c r="V197" s="125">
        <f t="shared" si="41"/>
        <v>106944.44444444054</v>
      </c>
      <c r="W197" s="118"/>
      <c r="X197" s="118"/>
      <c r="Y197" s="120"/>
      <c r="Z197" s="118"/>
      <c r="AA197" s="118"/>
      <c r="AB197" s="118"/>
      <c r="AC197" s="120">
        <f t="shared" si="42"/>
        <v>116666.66666666276</v>
      </c>
      <c r="AD197" s="118"/>
      <c r="AE197" s="118"/>
      <c r="AF197" s="118"/>
    </row>
    <row r="198" spans="1:32" s="14" customFormat="1" x14ac:dyDescent="0.25">
      <c r="A198" s="35">
        <f t="shared" ca="1" si="32"/>
        <v>10346.062222222223</v>
      </c>
      <c r="B198" s="26">
        <v>170</v>
      </c>
      <c r="C198" s="122">
        <f t="shared" ca="1" si="46"/>
        <v>49590</v>
      </c>
      <c r="D198" s="44">
        <f t="shared" ca="1" si="33"/>
        <v>30</v>
      </c>
      <c r="E198" s="29">
        <f t="shared" ca="1" si="34"/>
        <v>10346.062222222223</v>
      </c>
      <c r="F198" s="102">
        <f t="shared" si="43"/>
        <v>9722.2222222222226</v>
      </c>
      <c r="G198" s="46">
        <f ca="1">ROUND(($E$5-SUM($F$29:F197))*$F$10/360*D198,2)</f>
        <v>623.84</v>
      </c>
      <c r="H198" s="31">
        <v>0</v>
      </c>
      <c r="I198" s="47">
        <f t="shared" si="44"/>
        <v>0</v>
      </c>
      <c r="J198" s="32">
        <v>0</v>
      </c>
      <c r="K198" s="123">
        <f t="shared" si="45"/>
        <v>0</v>
      </c>
      <c r="L198" s="124"/>
      <c r="M198" s="129"/>
      <c r="N198" s="129"/>
      <c r="O198" s="129"/>
      <c r="P198" s="135">
        <f t="shared" ca="1" si="38"/>
        <v>0</v>
      </c>
      <c r="Q198" s="114">
        <f t="shared" ca="1" si="39"/>
        <v>0</v>
      </c>
      <c r="R198" s="124"/>
      <c r="S198" s="129"/>
      <c r="T198" s="48" t="s">
        <v>38</v>
      </c>
      <c r="U198" s="49" t="s">
        <v>38</v>
      </c>
      <c r="V198" s="125">
        <f t="shared" si="41"/>
        <v>97222.222222218319</v>
      </c>
      <c r="W198" s="118"/>
      <c r="X198" s="118"/>
      <c r="Y198" s="120"/>
      <c r="Z198" s="118"/>
      <c r="AA198" s="118"/>
      <c r="AB198" s="118"/>
      <c r="AC198" s="120">
        <f t="shared" si="42"/>
        <v>106944.44444444054</v>
      </c>
      <c r="AD198" s="118"/>
      <c r="AE198" s="118"/>
      <c r="AF198" s="118"/>
    </row>
    <row r="199" spans="1:32" s="14" customFormat="1" x14ac:dyDescent="0.25">
      <c r="A199" s="35">
        <f t="shared" ca="1" si="32"/>
        <v>10308.252222222223</v>
      </c>
      <c r="B199" s="26">
        <v>171</v>
      </c>
      <c r="C199" s="122">
        <f t="shared" ca="1" si="46"/>
        <v>49621</v>
      </c>
      <c r="D199" s="44">
        <f t="shared" ca="1" si="33"/>
        <v>31</v>
      </c>
      <c r="E199" s="29">
        <f t="shared" ca="1" si="34"/>
        <v>10308.252222222223</v>
      </c>
      <c r="F199" s="102">
        <f t="shared" si="43"/>
        <v>9722.2222222222226</v>
      </c>
      <c r="G199" s="46">
        <f ca="1">ROUND(($E$5-SUM($F$29:F198))*$F$10/360*D199,2)</f>
        <v>586.03</v>
      </c>
      <c r="H199" s="31">
        <v>0</v>
      </c>
      <c r="I199" s="47">
        <f t="shared" si="44"/>
        <v>0</v>
      </c>
      <c r="J199" s="32">
        <v>0</v>
      </c>
      <c r="K199" s="123">
        <f t="shared" si="45"/>
        <v>0</v>
      </c>
      <c r="L199" s="124"/>
      <c r="M199" s="129"/>
      <c r="N199" s="129"/>
      <c r="O199" s="129"/>
      <c r="P199" s="135">
        <f t="shared" ca="1" si="38"/>
        <v>0</v>
      </c>
      <c r="Q199" s="114">
        <f t="shared" ca="1" si="39"/>
        <v>0</v>
      </c>
      <c r="R199" s="124"/>
      <c r="S199" s="129"/>
      <c r="T199" s="48" t="s">
        <v>38</v>
      </c>
      <c r="U199" s="49" t="s">
        <v>38</v>
      </c>
      <c r="V199" s="125">
        <f t="shared" si="41"/>
        <v>87499.9999999961</v>
      </c>
      <c r="W199" s="118"/>
      <c r="X199" s="118"/>
      <c r="Y199" s="120"/>
      <c r="Z199" s="118"/>
      <c r="AA199" s="118"/>
      <c r="AB199" s="118"/>
      <c r="AC199" s="120">
        <f t="shared" si="42"/>
        <v>97222.222222218319</v>
      </c>
      <c r="AD199" s="118"/>
      <c r="AE199" s="118"/>
      <c r="AF199" s="118"/>
    </row>
    <row r="200" spans="1:32" s="14" customFormat="1" x14ac:dyDescent="0.25">
      <c r="A200" s="35">
        <f t="shared" ca="1" si="32"/>
        <v>10232.642222222223</v>
      </c>
      <c r="B200" s="26">
        <v>172</v>
      </c>
      <c r="C200" s="122">
        <f t="shared" ca="1" si="46"/>
        <v>49651</v>
      </c>
      <c r="D200" s="44">
        <f t="shared" ca="1" si="33"/>
        <v>30</v>
      </c>
      <c r="E200" s="29">
        <f t="shared" ca="1" si="34"/>
        <v>10232.642222222223</v>
      </c>
      <c r="F200" s="102">
        <f t="shared" si="43"/>
        <v>9722.2222222222226</v>
      </c>
      <c r="G200" s="46">
        <f ca="1">ROUND(($E$5-SUM($F$29:F199))*$F$10/360*D200,2)</f>
        <v>510.42</v>
      </c>
      <c r="H200" s="31">
        <v>0</v>
      </c>
      <c r="I200" s="47">
        <f t="shared" si="44"/>
        <v>0</v>
      </c>
      <c r="J200" s="32">
        <v>0</v>
      </c>
      <c r="K200" s="123">
        <f t="shared" si="45"/>
        <v>0</v>
      </c>
      <c r="L200" s="124"/>
      <c r="M200" s="129"/>
      <c r="N200" s="129"/>
      <c r="O200" s="129"/>
      <c r="P200" s="135">
        <f t="shared" ca="1" si="38"/>
        <v>0</v>
      </c>
      <c r="Q200" s="114">
        <f t="shared" ca="1" si="39"/>
        <v>0</v>
      </c>
      <c r="R200" s="124"/>
      <c r="S200" s="129"/>
      <c r="T200" s="48" t="s">
        <v>38</v>
      </c>
      <c r="U200" s="49" t="s">
        <v>38</v>
      </c>
      <c r="V200" s="125">
        <f t="shared" si="41"/>
        <v>77777.777777773881</v>
      </c>
      <c r="W200" s="118"/>
      <c r="X200" s="118"/>
      <c r="Y200" s="120"/>
      <c r="Z200" s="118"/>
      <c r="AA200" s="118"/>
      <c r="AB200" s="118"/>
      <c r="AC200" s="120">
        <f t="shared" si="42"/>
        <v>87499.9999999961</v>
      </c>
      <c r="AD200" s="118"/>
      <c r="AE200" s="118"/>
      <c r="AF200" s="118"/>
    </row>
    <row r="201" spans="1:32" s="14" customFormat="1" x14ac:dyDescent="0.25">
      <c r="A201" s="35">
        <f t="shared" ca="1" si="32"/>
        <v>10191.052222222223</v>
      </c>
      <c r="B201" s="26">
        <v>173</v>
      </c>
      <c r="C201" s="122">
        <f t="shared" ca="1" si="46"/>
        <v>49682</v>
      </c>
      <c r="D201" s="44">
        <f t="shared" ca="1" si="33"/>
        <v>31</v>
      </c>
      <c r="E201" s="29">
        <f t="shared" ca="1" si="34"/>
        <v>10191.052222222223</v>
      </c>
      <c r="F201" s="102">
        <f t="shared" si="43"/>
        <v>9722.2222222222226</v>
      </c>
      <c r="G201" s="46">
        <f ca="1">ROUND(($E$5-SUM($F$29:F200))*$F$10/360*D201,2)</f>
        <v>468.83</v>
      </c>
      <c r="H201" s="31">
        <v>0</v>
      </c>
      <c r="I201" s="47">
        <f t="shared" si="44"/>
        <v>0</v>
      </c>
      <c r="J201" s="32">
        <v>0</v>
      </c>
      <c r="K201" s="123">
        <f t="shared" si="45"/>
        <v>0</v>
      </c>
      <c r="L201" s="124"/>
      <c r="M201" s="129"/>
      <c r="N201" s="129"/>
      <c r="O201" s="129"/>
      <c r="P201" s="135">
        <f t="shared" ca="1" si="38"/>
        <v>0</v>
      </c>
      <c r="Q201" s="114">
        <f t="shared" ca="1" si="39"/>
        <v>0</v>
      </c>
      <c r="R201" s="124"/>
      <c r="S201" s="129"/>
      <c r="T201" s="48" t="s">
        <v>38</v>
      </c>
      <c r="U201" s="49" t="s">
        <v>38</v>
      </c>
      <c r="V201" s="125">
        <f t="shared" si="41"/>
        <v>68055.555555551662</v>
      </c>
      <c r="W201" s="118"/>
      <c r="X201" s="118"/>
      <c r="Y201" s="120"/>
      <c r="Z201" s="118"/>
      <c r="AA201" s="118"/>
      <c r="AB201" s="118"/>
      <c r="AC201" s="120">
        <f t="shared" si="42"/>
        <v>77777.777777773881</v>
      </c>
      <c r="AD201" s="118"/>
      <c r="AE201" s="118"/>
      <c r="AF201" s="118"/>
    </row>
    <row r="202" spans="1:32" s="14" customFormat="1" x14ac:dyDescent="0.25">
      <c r="A202" s="35">
        <f t="shared" ca="1" si="32"/>
        <v>10132.442222222222</v>
      </c>
      <c r="B202" s="26">
        <v>174</v>
      </c>
      <c r="C202" s="122">
        <f t="shared" ca="1" si="46"/>
        <v>49713</v>
      </c>
      <c r="D202" s="44">
        <f t="shared" ca="1" si="33"/>
        <v>31</v>
      </c>
      <c r="E202" s="29">
        <f t="shared" ca="1" si="34"/>
        <v>10132.442222222222</v>
      </c>
      <c r="F202" s="102">
        <f t="shared" si="43"/>
        <v>9722.2222222222226</v>
      </c>
      <c r="G202" s="46">
        <f ca="1">ROUND(($E$5-SUM($F$29:F201))*$F$10/360*D202,2)</f>
        <v>410.22</v>
      </c>
      <c r="H202" s="31">
        <v>0</v>
      </c>
      <c r="I202" s="47">
        <f t="shared" si="44"/>
        <v>0</v>
      </c>
      <c r="J202" s="32">
        <v>0</v>
      </c>
      <c r="K202" s="123">
        <f t="shared" si="45"/>
        <v>0</v>
      </c>
      <c r="L202" s="124"/>
      <c r="M202" s="129"/>
      <c r="N202" s="129"/>
      <c r="O202" s="129"/>
      <c r="P202" s="135">
        <f t="shared" ca="1" si="38"/>
        <v>0</v>
      </c>
      <c r="Q202" s="114">
        <f t="shared" ca="1" si="39"/>
        <v>0</v>
      </c>
      <c r="R202" s="124"/>
      <c r="S202" s="129"/>
      <c r="T202" s="48" t="s">
        <v>38</v>
      </c>
      <c r="U202" s="49" t="s">
        <v>38</v>
      </c>
      <c r="V202" s="125">
        <f t="shared" si="41"/>
        <v>58333.333333329443</v>
      </c>
      <c r="W202" s="118"/>
      <c r="X202" s="118"/>
      <c r="Y202" s="120"/>
      <c r="Z202" s="118"/>
      <c r="AA202" s="118"/>
      <c r="AB202" s="118"/>
      <c r="AC202" s="120">
        <f t="shared" si="42"/>
        <v>68055.555555551662</v>
      </c>
      <c r="AD202" s="118"/>
      <c r="AE202" s="118"/>
      <c r="AF202" s="118"/>
    </row>
    <row r="203" spans="1:32" s="14" customFormat="1" x14ac:dyDescent="0.25">
      <c r="A203" s="35">
        <f t="shared" ca="1" si="32"/>
        <v>10051.162222222223</v>
      </c>
      <c r="B203" s="26">
        <v>175</v>
      </c>
      <c r="C203" s="122">
        <f t="shared" ca="1" si="46"/>
        <v>49742</v>
      </c>
      <c r="D203" s="44">
        <f t="shared" ca="1" si="33"/>
        <v>29</v>
      </c>
      <c r="E203" s="29">
        <f t="shared" ca="1" si="34"/>
        <v>10051.162222222223</v>
      </c>
      <c r="F203" s="102">
        <f t="shared" si="43"/>
        <v>9722.2222222222226</v>
      </c>
      <c r="G203" s="46">
        <f ca="1">ROUND(($E$5-SUM($F$29:F202))*$F$10/360*D203,2)</f>
        <v>328.94</v>
      </c>
      <c r="H203" s="31">
        <v>0</v>
      </c>
      <c r="I203" s="47">
        <f t="shared" si="44"/>
        <v>0</v>
      </c>
      <c r="J203" s="32">
        <v>0</v>
      </c>
      <c r="K203" s="123">
        <f t="shared" si="45"/>
        <v>0</v>
      </c>
      <c r="L203" s="124"/>
      <c r="M203" s="129"/>
      <c r="N203" s="129"/>
      <c r="O203" s="129"/>
      <c r="P203" s="135">
        <f t="shared" ca="1" si="38"/>
        <v>0</v>
      </c>
      <c r="Q203" s="114">
        <f t="shared" ca="1" si="39"/>
        <v>0</v>
      </c>
      <c r="R203" s="124"/>
      <c r="S203" s="129"/>
      <c r="T203" s="48" t="s">
        <v>38</v>
      </c>
      <c r="U203" s="49" t="s">
        <v>38</v>
      </c>
      <c r="V203" s="125">
        <f t="shared" si="41"/>
        <v>48611.111111107224</v>
      </c>
      <c r="W203" s="118"/>
      <c r="X203" s="118"/>
      <c r="Y203" s="120"/>
      <c r="Z203" s="118"/>
      <c r="AA203" s="118"/>
      <c r="AB203" s="118"/>
      <c r="AC203" s="120">
        <f t="shared" si="42"/>
        <v>58333.333333329443</v>
      </c>
      <c r="AD203" s="118"/>
      <c r="AE203" s="118"/>
      <c r="AF203" s="118"/>
    </row>
    <row r="204" spans="1:32" s="14" customFormat="1" x14ac:dyDescent="0.25">
      <c r="A204" s="35">
        <f t="shared" ca="1" si="32"/>
        <v>10015.242222222223</v>
      </c>
      <c r="B204" s="26">
        <v>176</v>
      </c>
      <c r="C204" s="122">
        <f t="shared" ca="1" si="46"/>
        <v>49773</v>
      </c>
      <c r="D204" s="44">
        <f t="shared" ca="1" si="33"/>
        <v>31</v>
      </c>
      <c r="E204" s="29">
        <f t="shared" ca="1" si="34"/>
        <v>10015.242222222223</v>
      </c>
      <c r="F204" s="102">
        <f t="shared" si="43"/>
        <v>9722.2222222222226</v>
      </c>
      <c r="G204" s="46">
        <f ca="1">ROUND(($E$5-SUM($F$29:F203))*$F$10/360*D204,2)</f>
        <v>293.02</v>
      </c>
      <c r="H204" s="31">
        <v>0</v>
      </c>
      <c r="I204" s="47">
        <f t="shared" si="44"/>
        <v>0</v>
      </c>
      <c r="J204" s="32">
        <v>0</v>
      </c>
      <c r="K204" s="123">
        <f t="shared" si="45"/>
        <v>0</v>
      </c>
      <c r="L204" s="124"/>
      <c r="M204" s="129"/>
      <c r="N204" s="129"/>
      <c r="O204" s="129"/>
      <c r="P204" s="135">
        <f t="shared" ca="1" si="38"/>
        <v>0</v>
      </c>
      <c r="Q204" s="114">
        <f t="shared" ca="1" si="39"/>
        <v>0</v>
      </c>
      <c r="R204" s="124"/>
      <c r="S204" s="129"/>
      <c r="T204" s="48" t="s">
        <v>38</v>
      </c>
      <c r="U204" s="49" t="s">
        <v>38</v>
      </c>
      <c r="V204" s="125">
        <f t="shared" si="41"/>
        <v>38888.888888885005</v>
      </c>
      <c r="W204" s="118"/>
      <c r="X204" s="118"/>
      <c r="Y204" s="120"/>
      <c r="Z204" s="118"/>
      <c r="AA204" s="118"/>
      <c r="AB204" s="118"/>
      <c r="AC204" s="120">
        <f t="shared" si="42"/>
        <v>48611.111111107224</v>
      </c>
      <c r="AD204" s="118"/>
      <c r="AE204" s="118"/>
      <c r="AF204" s="118"/>
    </row>
    <row r="205" spans="1:32" s="14" customFormat="1" x14ac:dyDescent="0.25">
      <c r="A205" s="35">
        <f t="shared" ca="1" si="32"/>
        <v>9949.072222222223</v>
      </c>
      <c r="B205" s="26">
        <v>177</v>
      </c>
      <c r="C205" s="122">
        <f t="shared" ca="1" si="46"/>
        <v>49803</v>
      </c>
      <c r="D205" s="44">
        <f t="shared" ca="1" si="33"/>
        <v>30</v>
      </c>
      <c r="E205" s="29">
        <f t="shared" ca="1" si="34"/>
        <v>9949.072222222223</v>
      </c>
      <c r="F205" s="102">
        <f t="shared" si="43"/>
        <v>9722.2222222222226</v>
      </c>
      <c r="G205" s="46">
        <f ca="1">ROUND(($E$5-SUM($F$29:F204))*$F$10/360*D205,2)</f>
        <v>226.85</v>
      </c>
      <c r="H205" s="31">
        <v>0</v>
      </c>
      <c r="I205" s="47">
        <f t="shared" si="44"/>
        <v>0</v>
      </c>
      <c r="J205" s="32">
        <v>0</v>
      </c>
      <c r="K205" s="123">
        <f t="shared" si="45"/>
        <v>0</v>
      </c>
      <c r="L205" s="124"/>
      <c r="M205" s="129"/>
      <c r="N205" s="129"/>
      <c r="O205" s="129"/>
      <c r="P205" s="135">
        <f t="shared" ca="1" si="38"/>
        <v>0</v>
      </c>
      <c r="Q205" s="114">
        <f t="shared" ca="1" si="39"/>
        <v>0</v>
      </c>
      <c r="R205" s="124"/>
      <c r="S205" s="129"/>
      <c r="T205" s="48" t="s">
        <v>38</v>
      </c>
      <c r="U205" s="49" t="s">
        <v>38</v>
      </c>
      <c r="V205" s="125">
        <f t="shared" si="41"/>
        <v>29166.666666662783</v>
      </c>
      <c r="W205" s="118"/>
      <c r="X205" s="118"/>
      <c r="Y205" s="120"/>
      <c r="Z205" s="118"/>
      <c r="AA205" s="118"/>
      <c r="AB205" s="118"/>
      <c r="AC205" s="120">
        <f t="shared" si="42"/>
        <v>38888.888888885005</v>
      </c>
      <c r="AD205" s="118"/>
      <c r="AE205" s="118"/>
      <c r="AF205" s="118"/>
    </row>
    <row r="206" spans="1:32" s="14" customFormat="1" x14ac:dyDescent="0.25">
      <c r="A206" s="35">
        <f t="shared" ca="1" si="32"/>
        <v>9898.0322222222221</v>
      </c>
      <c r="B206" s="26">
        <v>178</v>
      </c>
      <c r="C206" s="122">
        <f t="shared" ca="1" si="46"/>
        <v>49834</v>
      </c>
      <c r="D206" s="44">
        <f t="shared" ca="1" si="33"/>
        <v>31</v>
      </c>
      <c r="E206" s="29">
        <f t="shared" ca="1" si="34"/>
        <v>9898.0322222222221</v>
      </c>
      <c r="F206" s="102">
        <f t="shared" si="43"/>
        <v>9722.2222222222226</v>
      </c>
      <c r="G206" s="46">
        <f ca="1">ROUND(($E$5-SUM($F$29:F205))*$F$10/360*D206,2)</f>
        <v>175.81</v>
      </c>
      <c r="H206" s="31">
        <v>0</v>
      </c>
      <c r="I206" s="47">
        <f t="shared" si="44"/>
        <v>0</v>
      </c>
      <c r="J206" s="32">
        <v>0</v>
      </c>
      <c r="K206" s="123">
        <f t="shared" si="45"/>
        <v>0</v>
      </c>
      <c r="L206" s="124"/>
      <c r="M206" s="129"/>
      <c r="N206" s="129"/>
      <c r="O206" s="129"/>
      <c r="P206" s="135">
        <f t="shared" ca="1" si="38"/>
        <v>0</v>
      </c>
      <c r="Q206" s="114">
        <f t="shared" ca="1" si="39"/>
        <v>0</v>
      </c>
      <c r="R206" s="124"/>
      <c r="S206" s="129"/>
      <c r="T206" s="48" t="s">
        <v>38</v>
      </c>
      <c r="U206" s="49" t="s">
        <v>38</v>
      </c>
      <c r="V206" s="125">
        <f t="shared" si="41"/>
        <v>19444.44444444056</v>
      </c>
      <c r="W206" s="118"/>
      <c r="X206" s="118"/>
      <c r="Y206" s="120"/>
      <c r="Z206" s="118"/>
      <c r="AA206" s="118"/>
      <c r="AB206" s="118"/>
      <c r="AC206" s="120">
        <f t="shared" si="42"/>
        <v>29166.666666662783</v>
      </c>
      <c r="AD206" s="118"/>
      <c r="AE206" s="118"/>
      <c r="AF206" s="118"/>
    </row>
    <row r="207" spans="1:32" s="14" customFormat="1" x14ac:dyDescent="0.25">
      <c r="A207" s="35">
        <f t="shared" ca="1" si="32"/>
        <v>9835.6522222222229</v>
      </c>
      <c r="B207" s="26">
        <v>179</v>
      </c>
      <c r="C207" s="122">
        <f t="shared" ca="1" si="46"/>
        <v>49864</v>
      </c>
      <c r="D207" s="44">
        <f t="shared" ca="1" si="33"/>
        <v>30</v>
      </c>
      <c r="E207" s="29">
        <f t="shared" ca="1" si="34"/>
        <v>9835.6522222222229</v>
      </c>
      <c r="F207" s="102">
        <f t="shared" si="43"/>
        <v>9722.2222222222226</v>
      </c>
      <c r="G207" s="46">
        <f ca="1">ROUND(($E$5-SUM($F$29:F206))*$F$10/360*D207,2)</f>
        <v>113.43</v>
      </c>
      <c r="H207" s="31">
        <v>0</v>
      </c>
      <c r="I207" s="47">
        <f t="shared" si="44"/>
        <v>0</v>
      </c>
      <c r="J207" s="32">
        <v>0</v>
      </c>
      <c r="K207" s="123">
        <f t="shared" si="45"/>
        <v>0</v>
      </c>
      <c r="L207" s="124"/>
      <c r="M207" s="129"/>
      <c r="N207" s="129"/>
      <c r="O207" s="129"/>
      <c r="P207" s="135">
        <f t="shared" ca="1" si="38"/>
        <v>0</v>
      </c>
      <c r="Q207" s="114">
        <f t="shared" ca="1" si="39"/>
        <v>0</v>
      </c>
      <c r="R207" s="124"/>
      <c r="S207" s="129"/>
      <c r="T207" s="48" t="s">
        <v>38</v>
      </c>
      <c r="U207" s="49" t="s">
        <v>38</v>
      </c>
      <c r="V207" s="125">
        <f t="shared" si="41"/>
        <v>9722.2222222183373</v>
      </c>
      <c r="W207" s="118"/>
      <c r="X207" s="118"/>
      <c r="Y207" s="120"/>
      <c r="Z207" s="118"/>
      <c r="AA207" s="118"/>
      <c r="AB207" s="118"/>
      <c r="AC207" s="120">
        <f t="shared" si="42"/>
        <v>19444.44444444056</v>
      </c>
      <c r="AD207" s="118"/>
      <c r="AE207" s="118"/>
      <c r="AF207" s="118"/>
    </row>
    <row r="208" spans="1:32" s="14" customFormat="1" ht="15.75" thickBot="1" x14ac:dyDescent="0.3">
      <c r="A208" s="35">
        <f t="shared" ca="1" si="32"/>
        <v>9814.8522222222073</v>
      </c>
      <c r="B208" s="26">
        <v>180</v>
      </c>
      <c r="C208" s="122">
        <f t="shared" ca="1" si="46"/>
        <v>49913</v>
      </c>
      <c r="D208" s="44">
        <f t="shared" ca="1" si="33"/>
        <v>49</v>
      </c>
      <c r="E208" s="29">
        <f t="shared" ca="1" si="34"/>
        <v>9814.8522222222073</v>
      </c>
      <c r="F208" s="102">
        <f t="shared" si="43"/>
        <v>9722.2222222222226</v>
      </c>
      <c r="G208" s="46">
        <f ca="1">ROUND(($E$5-SUM($F$29:F207))*$F$10/360*D208,2)</f>
        <v>92.63</v>
      </c>
      <c r="H208" s="31">
        <v>0</v>
      </c>
      <c r="I208" s="47">
        <f t="shared" ca="1" si="44"/>
        <v>0</v>
      </c>
      <c r="J208" s="32">
        <v>0</v>
      </c>
      <c r="K208" s="123">
        <f t="shared" si="45"/>
        <v>0</v>
      </c>
      <c r="L208" s="124"/>
      <c r="M208" s="129"/>
      <c r="N208" s="129"/>
      <c r="O208" s="129"/>
      <c r="P208" s="124">
        <f>IF(B208&gt;=$F$8,0,IF(MOD(B208,12),0,$L$15))</f>
        <v>0</v>
      </c>
      <c r="Q208" s="114">
        <f t="shared" ca="1" si="39"/>
        <v>-1.4550678315572441E-11</v>
      </c>
      <c r="R208" s="124"/>
      <c r="S208" s="129"/>
      <c r="T208" s="48" t="s">
        <v>38</v>
      </c>
      <c r="U208" s="49" t="s">
        <v>38</v>
      </c>
      <c r="V208" s="125">
        <f>V207-F208</f>
        <v>-3.8853613659739494E-9</v>
      </c>
      <c r="W208" s="118"/>
      <c r="X208" s="118"/>
      <c r="Y208" s="120"/>
      <c r="Z208" s="118"/>
      <c r="AA208" s="118"/>
      <c r="AB208" s="118"/>
      <c r="AC208" s="120">
        <f t="shared" si="42"/>
        <v>9722.2222222183373</v>
      </c>
      <c r="AD208" s="118"/>
      <c r="AE208" s="118"/>
      <c r="AF208" s="118"/>
    </row>
    <row r="209" spans="1:32" ht="17.25" thickBot="1" x14ac:dyDescent="0.3">
      <c r="A209" s="50"/>
      <c r="B209" s="196" t="s">
        <v>39</v>
      </c>
      <c r="C209" s="197"/>
      <c r="D209" s="51">
        <f ca="1">SUM(D29:D208)</f>
        <v>5478</v>
      </c>
      <c r="E209" s="51">
        <f ca="1">SUM(E29:E208)</f>
        <v>2817762.8099999987</v>
      </c>
      <c r="F209" s="51">
        <f>SUM(F29:F208)</f>
        <v>1750000.0000000037</v>
      </c>
      <c r="G209" s="51">
        <f ca="1">SUM(G29:G208)</f>
        <v>930886.56</v>
      </c>
      <c r="H209" s="51">
        <f>SUM(H28:H208)</f>
        <v>8750</v>
      </c>
      <c r="I209" s="51">
        <f ca="1">SUM(I29:I208)</f>
        <v>0</v>
      </c>
      <c r="J209" s="51">
        <f t="shared" ref="J209:S209" si="47">SUM(J28:J208)</f>
        <v>100</v>
      </c>
      <c r="K209" s="51">
        <f t="shared" si="47"/>
        <v>14000</v>
      </c>
      <c r="L209" s="51">
        <f t="shared" si="47"/>
        <v>0</v>
      </c>
      <c r="M209" s="51">
        <f t="shared" si="47"/>
        <v>0</v>
      </c>
      <c r="N209" s="51">
        <f t="shared" si="47"/>
        <v>0</v>
      </c>
      <c r="O209" s="51">
        <f t="shared" si="47"/>
        <v>10000</v>
      </c>
      <c r="P209" s="51">
        <f ca="1">SUM(P28:P208)</f>
        <v>82500</v>
      </c>
      <c r="Q209" s="51">
        <f ca="1">SUM(Q28:Q208)</f>
        <v>52429.999999999876</v>
      </c>
      <c r="R209" s="51">
        <f t="shared" si="47"/>
        <v>2000</v>
      </c>
      <c r="S209" s="51">
        <f t="shared" si="47"/>
        <v>25210</v>
      </c>
      <c r="T209" s="52">
        <f ca="1">XIRR($E$28:$E$208,$C$28:$C$208,)</f>
        <v>9.0194901823997503E-2</v>
      </c>
      <c r="U209" s="53">
        <f ca="1">SUM(F209:S209)</f>
        <v>2875876.5600000038</v>
      </c>
      <c r="V209" s="3"/>
      <c r="W209" s="3"/>
      <c r="Y209" s="17"/>
      <c r="Z209" s="3"/>
      <c r="AA209" s="3"/>
      <c r="AB209" s="3"/>
      <c r="AC209" s="17">
        <f t="shared" si="42"/>
        <v>-3.8853613659739494E-9</v>
      </c>
      <c r="AD209" s="3"/>
      <c r="AE209" s="3"/>
      <c r="AF209" s="3"/>
    </row>
    <row r="210" spans="1:32" s="59" customFormat="1" ht="15.75" hidden="1" customHeight="1" x14ac:dyDescent="0.25">
      <c r="A210" s="50"/>
      <c r="B210" s="54"/>
      <c r="C210" s="54"/>
      <c r="D210" s="55"/>
      <c r="E210" s="56"/>
      <c r="F210" s="103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7"/>
      <c r="U210" s="56"/>
      <c r="V210" s="58"/>
      <c r="W210" s="58"/>
      <c r="X210" s="58"/>
      <c r="Y210" s="58"/>
      <c r="Z210" s="58"/>
      <c r="AA210" s="58"/>
      <c r="AB210" s="58"/>
      <c r="AC210" s="17"/>
      <c r="AD210" s="58"/>
      <c r="AE210" s="58"/>
      <c r="AF210" s="58"/>
    </row>
    <row r="211" spans="1:32" s="59" customFormat="1" hidden="1" x14ac:dyDescent="0.25">
      <c r="A211" s="50"/>
      <c r="B211" s="54"/>
      <c r="C211" s="198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  <c r="T211" s="199"/>
      <c r="U211" s="56"/>
      <c r="V211" s="58"/>
      <c r="W211" s="58"/>
      <c r="X211" s="58"/>
      <c r="Y211" s="58"/>
      <c r="Z211" s="58"/>
      <c r="AA211" s="58"/>
      <c r="AB211" s="58"/>
      <c r="AC211" s="17"/>
      <c r="AD211" s="58"/>
      <c r="AE211" s="58"/>
      <c r="AF211" s="58"/>
    </row>
    <row r="212" spans="1:32" s="63" customFormat="1" hidden="1" x14ac:dyDescent="0.25">
      <c r="A212" s="60"/>
      <c r="B212" s="61"/>
      <c r="C212" s="200"/>
      <c r="D212" s="200"/>
      <c r="E212" s="200"/>
      <c r="F212" s="200"/>
      <c r="G212" s="200"/>
      <c r="H212" s="200"/>
      <c r="I212" s="200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</row>
    <row r="213" spans="1:32" s="66" customFormat="1" hidden="1" x14ac:dyDescent="0.25">
      <c r="A213" s="64"/>
      <c r="B213" s="65"/>
      <c r="C213" s="200"/>
      <c r="D213" s="200"/>
      <c r="E213" s="200"/>
      <c r="F213" s="200"/>
      <c r="G213" s="200"/>
      <c r="H213" s="200"/>
      <c r="I213" s="200"/>
      <c r="J213" s="200"/>
      <c r="K213" s="200"/>
      <c r="L213" s="200"/>
      <c r="M213" s="200"/>
      <c r="N213" s="200"/>
      <c r="O213" s="200"/>
      <c r="P213" s="200"/>
      <c r="Q213" s="200"/>
      <c r="R213" s="200"/>
      <c r="S213" s="200"/>
      <c r="T213" s="200"/>
      <c r="U213" s="200"/>
      <c r="X213" s="65"/>
    </row>
    <row r="214" spans="1:32" hidden="1" x14ac:dyDescent="0.25">
      <c r="B214" s="3"/>
      <c r="C214" s="20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3"/>
      <c r="W214" s="3"/>
      <c r="Y214" s="3"/>
      <c r="Z214" s="3"/>
      <c r="AA214" s="3"/>
      <c r="AB214" s="3"/>
      <c r="AC214" s="3"/>
      <c r="AD214" s="3"/>
      <c r="AE214" s="3"/>
      <c r="AF214" s="3"/>
    </row>
    <row r="215" spans="1:32" ht="24" hidden="1" x14ac:dyDescent="0.25">
      <c r="B215" s="3"/>
      <c r="C215" s="201"/>
      <c r="D215" s="201"/>
      <c r="E215" s="201"/>
      <c r="F215" s="201"/>
      <c r="G215" s="201"/>
      <c r="H215" s="202"/>
      <c r="I215" s="202"/>
      <c r="J215" s="202"/>
      <c r="K215" s="202"/>
      <c r="L215" s="67"/>
      <c r="M215" s="67"/>
      <c r="N215" s="67"/>
      <c r="O215" s="67"/>
      <c r="P215" s="67"/>
      <c r="Q215" s="67"/>
      <c r="R215" s="67"/>
      <c r="S215" s="67"/>
      <c r="T215" s="68"/>
      <c r="U215" s="68"/>
      <c r="V215" s="3"/>
      <c r="W215" s="3"/>
      <c r="Y215" s="3"/>
      <c r="Z215" s="3"/>
      <c r="AA215" s="3"/>
      <c r="AB215" s="3"/>
      <c r="AC215" s="3"/>
      <c r="AD215" s="3"/>
      <c r="AE215" s="3"/>
      <c r="AF215" s="3"/>
    </row>
    <row r="216" spans="1:32" ht="24" hidden="1" x14ac:dyDescent="0.25">
      <c r="B216" s="3"/>
      <c r="C216" s="67"/>
      <c r="D216" s="69"/>
      <c r="E216" s="70"/>
      <c r="F216" s="104"/>
      <c r="G216" s="70"/>
      <c r="H216" s="70"/>
      <c r="I216" s="70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68"/>
      <c r="U216" s="68"/>
      <c r="V216" s="3"/>
      <c r="W216" s="3"/>
      <c r="Y216" s="3"/>
      <c r="Z216" s="3"/>
      <c r="AA216" s="3"/>
      <c r="AB216" s="3"/>
      <c r="AC216" s="3"/>
      <c r="AD216" s="3"/>
      <c r="AE216" s="3"/>
      <c r="AF216" s="3"/>
    </row>
    <row r="217" spans="1:32" ht="23.25" hidden="1" x14ac:dyDescent="0.3">
      <c r="B217" s="3"/>
      <c r="C217" s="7"/>
      <c r="D217" s="71"/>
      <c r="E217" s="72"/>
      <c r="F217" s="72"/>
      <c r="G217" s="71"/>
      <c r="H217" s="71"/>
      <c r="I217" s="7"/>
      <c r="J217" s="73"/>
      <c r="K217" s="73"/>
      <c r="L217" s="3"/>
      <c r="M217" s="3"/>
      <c r="N217" s="3"/>
      <c r="O217" s="3"/>
      <c r="P217" s="3"/>
      <c r="Q217" s="3"/>
      <c r="R217" s="3"/>
      <c r="S217" s="3"/>
      <c r="T217" s="68"/>
      <c r="U217" s="68"/>
      <c r="V217" s="3"/>
      <c r="W217" s="3"/>
      <c r="Y217" s="3"/>
      <c r="Z217" s="3"/>
      <c r="AA217" s="3"/>
    </row>
    <row r="218" spans="1:32" ht="24" hidden="1" x14ac:dyDescent="0.35">
      <c r="B218" s="3"/>
      <c r="C218" s="193"/>
      <c r="D218" s="193"/>
      <c r="E218" s="193"/>
      <c r="F218" s="194"/>
      <c r="G218" s="194"/>
      <c r="H218" s="194"/>
      <c r="I218" s="195"/>
      <c r="J218" s="195"/>
      <c r="K218" s="195"/>
      <c r="L218" s="194"/>
      <c r="M218" s="194"/>
      <c r="N218" s="194"/>
      <c r="O218" s="3"/>
      <c r="P218" s="3"/>
      <c r="Q218" s="3"/>
      <c r="R218" s="3"/>
      <c r="S218" s="3"/>
      <c r="T218" s="68"/>
      <c r="U218" s="68"/>
      <c r="V218" s="3"/>
      <c r="W218" s="3"/>
      <c r="Y218" s="3"/>
      <c r="Z218" s="3"/>
      <c r="AA218" s="3"/>
      <c r="AB218" s="3"/>
      <c r="AC218" s="3"/>
      <c r="AD218" s="3"/>
      <c r="AE218" s="3"/>
      <c r="AF218" s="3"/>
    </row>
    <row r="219" spans="1:32" ht="24" hidden="1" x14ac:dyDescent="0.35">
      <c r="B219" s="3"/>
      <c r="C219" s="74"/>
      <c r="D219" s="75"/>
      <c r="E219" s="75"/>
      <c r="F219" s="105"/>
      <c r="G219" s="76"/>
      <c r="H219" s="73"/>
      <c r="I219" s="73"/>
      <c r="J219" s="73"/>
      <c r="K219" s="73"/>
      <c r="L219" s="3"/>
      <c r="M219" s="3"/>
      <c r="N219" s="3"/>
      <c r="O219" s="3"/>
      <c r="P219" s="3"/>
      <c r="Q219" s="3"/>
      <c r="R219" s="3"/>
      <c r="S219" s="3"/>
      <c r="T219" s="68"/>
      <c r="U219" s="68"/>
      <c r="V219" s="3"/>
      <c r="W219" s="3"/>
      <c r="Y219" s="3"/>
      <c r="Z219" s="3"/>
      <c r="AA219" s="3"/>
      <c r="AB219" s="3"/>
      <c r="AC219" s="3"/>
      <c r="AD219" s="3"/>
      <c r="AE219" s="3"/>
      <c r="AF219" s="3"/>
    </row>
    <row r="220" spans="1:32" ht="23.25" hidden="1" x14ac:dyDescent="0.3">
      <c r="A220" s="1"/>
      <c r="B220" s="3"/>
      <c r="C220" s="73"/>
      <c r="D220" s="77"/>
      <c r="E220" s="77"/>
      <c r="F220" s="106"/>
      <c r="G220" s="78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68"/>
      <c r="U220" s="68"/>
      <c r="V220" s="3"/>
      <c r="W220" s="3"/>
      <c r="Y220" s="3"/>
      <c r="Z220" s="3"/>
      <c r="AA220" s="3"/>
      <c r="AB220" s="3"/>
      <c r="AC220" s="3"/>
      <c r="AD220" s="3"/>
      <c r="AE220" s="3"/>
      <c r="AF220" s="3"/>
    </row>
    <row r="221" spans="1:32" ht="23.25" hidden="1" x14ac:dyDescent="0.3">
      <c r="A221" s="1"/>
      <c r="B221" s="3"/>
      <c r="C221" s="73"/>
      <c r="D221" s="79"/>
      <c r="E221" s="79"/>
      <c r="F221" s="106"/>
      <c r="G221" s="78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68"/>
      <c r="U221" s="68"/>
      <c r="V221" s="3"/>
      <c r="W221" s="3"/>
      <c r="Y221" s="3"/>
      <c r="Z221" s="3"/>
      <c r="AA221" s="3"/>
      <c r="AB221" s="3"/>
      <c r="AC221" s="3"/>
      <c r="AD221" s="3"/>
      <c r="AE221" s="3"/>
      <c r="AF221" s="3"/>
    </row>
    <row r="222" spans="1:32" ht="23.25" hidden="1" x14ac:dyDescent="0.3">
      <c r="A222" s="1"/>
      <c r="B222" s="3"/>
      <c r="C222" s="73"/>
      <c r="D222" s="80"/>
      <c r="E222" s="79"/>
      <c r="F222" s="106"/>
      <c r="G222" s="78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68"/>
      <c r="U222" s="68"/>
      <c r="V222" s="3"/>
      <c r="W222" s="3"/>
      <c r="Y222" s="3"/>
      <c r="Z222" s="3"/>
      <c r="AA222" s="3"/>
      <c r="AB222" s="3"/>
      <c r="AC222" s="3"/>
      <c r="AD222" s="3"/>
      <c r="AE222" s="3"/>
      <c r="AF222" s="3"/>
    </row>
    <row r="223" spans="1:32" ht="23.25" hidden="1" x14ac:dyDescent="0.3">
      <c r="A223" s="1"/>
      <c r="B223" s="3"/>
      <c r="C223" s="73"/>
      <c r="D223" s="81"/>
      <c r="F223" s="82"/>
      <c r="G223" s="3"/>
      <c r="H223" s="58"/>
      <c r="I223" s="58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68"/>
      <c r="U223" s="68"/>
      <c r="V223" s="3"/>
      <c r="W223" s="3"/>
      <c r="Y223" s="3"/>
      <c r="Z223" s="3"/>
      <c r="AA223" s="3"/>
      <c r="AB223" s="3"/>
      <c r="AC223" s="3"/>
      <c r="AD223" s="3"/>
      <c r="AE223" s="3"/>
      <c r="AF223" s="3"/>
    </row>
    <row r="224" spans="1:32" ht="15.75" hidden="1" x14ac:dyDescent="0.25">
      <c r="A224" s="1"/>
      <c r="B224" s="3"/>
      <c r="C224" s="3"/>
      <c r="D224" s="5"/>
      <c r="F224" s="82"/>
      <c r="G224" s="83"/>
      <c r="H224" s="58"/>
      <c r="I224" s="58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68"/>
      <c r="U224" s="68"/>
      <c r="V224" s="3"/>
      <c r="W224" s="3"/>
      <c r="Y224" s="3"/>
      <c r="Z224" s="3"/>
      <c r="AA224" s="3"/>
      <c r="AB224" s="3"/>
      <c r="AC224" s="3"/>
      <c r="AD224" s="3"/>
      <c r="AE224" s="3"/>
      <c r="AF224" s="3"/>
    </row>
    <row r="225" spans="1:32" hidden="1" x14ac:dyDescent="0.25">
      <c r="A225" s="1"/>
      <c r="B225" s="3"/>
      <c r="C225" s="3"/>
      <c r="D225" s="3"/>
      <c r="E225" s="3"/>
      <c r="F225" s="10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68"/>
      <c r="U225" s="68"/>
      <c r="V225" s="3"/>
      <c r="W225" s="3"/>
      <c r="Y225" s="3"/>
      <c r="Z225" s="3"/>
      <c r="AA225" s="3"/>
      <c r="AB225" s="3"/>
      <c r="AC225" s="3"/>
      <c r="AD225" s="3"/>
      <c r="AE225" s="3"/>
      <c r="AF225" s="3"/>
    </row>
    <row r="226" spans="1:32" hidden="1" x14ac:dyDescent="0.25">
      <c r="A226" s="1"/>
      <c r="B226" s="3"/>
      <c r="C226" s="3"/>
      <c r="D226" s="3"/>
      <c r="E226" s="3"/>
      <c r="F226" s="10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68"/>
      <c r="U226" s="68"/>
      <c r="V226" s="3"/>
      <c r="W226" s="3"/>
      <c r="Y226" s="3"/>
      <c r="Z226" s="3"/>
      <c r="AA226" s="3"/>
      <c r="AB226" s="3"/>
      <c r="AC226" s="3"/>
      <c r="AD226" s="3"/>
      <c r="AE226" s="3"/>
      <c r="AF226" s="3"/>
    </row>
    <row r="227" spans="1:32" hidden="1" x14ac:dyDescent="0.25">
      <c r="A227" s="1"/>
      <c r="B227" s="3"/>
      <c r="C227" s="58"/>
      <c r="D227" s="3"/>
      <c r="E227" s="3"/>
      <c r="F227" s="10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68"/>
      <c r="U227" s="68"/>
      <c r="V227" s="3"/>
      <c r="W227" s="3"/>
      <c r="Y227" s="3"/>
      <c r="Z227" s="3"/>
      <c r="AA227" s="3"/>
      <c r="AB227" s="3"/>
      <c r="AC227" s="3"/>
      <c r="AD227" s="3"/>
      <c r="AE227" s="3"/>
      <c r="AF227" s="3"/>
    </row>
    <row r="228" spans="1:32" hidden="1" x14ac:dyDescent="0.25">
      <c r="A228" s="1"/>
      <c r="B228" s="3"/>
      <c r="C228" s="58"/>
      <c r="D228" s="3"/>
      <c r="E228" s="3"/>
      <c r="F228" s="10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68"/>
      <c r="U228" s="68"/>
      <c r="V228" s="3"/>
      <c r="W228" s="3"/>
      <c r="Y228" s="3"/>
      <c r="Z228" s="3"/>
      <c r="AA228" s="3"/>
      <c r="AB228" s="3"/>
      <c r="AC228" s="3"/>
      <c r="AD228" s="3"/>
      <c r="AE228" s="3"/>
      <c r="AF228" s="3"/>
    </row>
    <row r="229" spans="1:32" hidden="1" x14ac:dyDescent="0.25">
      <c r="A229" s="1"/>
      <c r="B229" s="3"/>
      <c r="C229" s="3"/>
      <c r="D229" s="3"/>
      <c r="E229" s="3"/>
      <c r="F229" s="10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68"/>
      <c r="U229" s="68"/>
      <c r="V229" s="3"/>
      <c r="W229" s="3"/>
      <c r="Y229" s="3"/>
      <c r="Z229" s="3"/>
      <c r="AA229" s="3"/>
      <c r="AB229" s="3"/>
      <c r="AC229" s="3"/>
      <c r="AD229" s="3"/>
      <c r="AE229" s="3"/>
      <c r="AF229" s="3"/>
    </row>
    <row r="230" spans="1:32" hidden="1" x14ac:dyDescent="0.25">
      <c r="A230" s="1"/>
      <c r="B230" s="3"/>
      <c r="C230" s="3"/>
      <c r="D230" s="3"/>
      <c r="E230" s="3"/>
      <c r="F230" s="10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68"/>
      <c r="U230" s="68"/>
      <c r="V230" s="3"/>
      <c r="W230" s="3"/>
      <c r="Y230" s="3"/>
      <c r="Z230" s="3"/>
      <c r="AA230" s="3"/>
      <c r="AB230" s="3"/>
      <c r="AC230" s="3"/>
      <c r="AD230" s="3"/>
      <c r="AE230" s="3"/>
      <c r="AF230" s="3"/>
    </row>
    <row r="231" spans="1:32" hidden="1" x14ac:dyDescent="0.25">
      <c r="A231" s="1"/>
      <c r="B231" s="3"/>
      <c r="C231" s="3"/>
      <c r="D231" s="3"/>
      <c r="E231" s="3"/>
      <c r="F231" s="10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68"/>
      <c r="U231" s="68"/>
      <c r="V231" s="3"/>
      <c r="W231" s="3"/>
      <c r="Y231" s="3"/>
      <c r="Z231" s="3"/>
      <c r="AA231" s="3"/>
      <c r="AB231" s="3"/>
      <c r="AC231" s="3"/>
      <c r="AD231" s="3"/>
      <c r="AE231" s="3"/>
      <c r="AF231" s="3"/>
    </row>
    <row r="232" spans="1:32" hidden="1" x14ac:dyDescent="0.25">
      <c r="A232" s="1"/>
      <c r="B232" s="3"/>
      <c r="C232" s="3"/>
      <c r="D232" s="3"/>
      <c r="E232" s="3"/>
      <c r="F232" s="10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68"/>
      <c r="U232" s="68"/>
      <c r="V232" s="3"/>
      <c r="W232" s="3"/>
      <c r="Y232" s="3"/>
      <c r="Z232" s="3"/>
      <c r="AA232" s="3"/>
      <c r="AB232" s="3"/>
      <c r="AC232" s="3"/>
      <c r="AD232" s="3"/>
      <c r="AE232" s="3"/>
      <c r="AF232" s="3"/>
    </row>
    <row r="233" spans="1:32" hidden="1" x14ac:dyDescent="0.25">
      <c r="A233" s="1"/>
      <c r="B233" s="3"/>
      <c r="C233" s="3"/>
      <c r="D233" s="3"/>
      <c r="E233" s="3"/>
      <c r="F233" s="10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68"/>
      <c r="U233" s="68"/>
      <c r="V233" s="3"/>
      <c r="W233" s="3"/>
      <c r="Y233" s="3"/>
      <c r="Z233" s="3"/>
      <c r="AA233" s="3"/>
      <c r="AB233" s="3"/>
      <c r="AC233" s="3"/>
      <c r="AD233" s="3"/>
      <c r="AE233" s="3"/>
      <c r="AF233" s="3"/>
    </row>
    <row r="234" spans="1:32" hidden="1" x14ac:dyDescent="0.25">
      <c r="A234" s="1"/>
      <c r="B234" s="3"/>
      <c r="C234" s="3"/>
      <c r="D234" s="3"/>
      <c r="E234" s="3"/>
      <c r="F234" s="10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68"/>
      <c r="U234" s="68"/>
      <c r="V234" s="3"/>
      <c r="W234" s="3"/>
      <c r="Y234" s="3"/>
      <c r="Z234" s="3"/>
      <c r="AA234" s="3"/>
      <c r="AB234" s="3"/>
      <c r="AC234" s="3"/>
      <c r="AD234" s="3"/>
      <c r="AE234" s="3"/>
      <c r="AF234" s="3"/>
    </row>
    <row r="235" spans="1:32" hidden="1" x14ac:dyDescent="0.25">
      <c r="A235" s="1"/>
      <c r="B235" s="3"/>
      <c r="C235" s="3"/>
      <c r="D235" s="3"/>
      <c r="E235" s="3"/>
      <c r="F235" s="106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68"/>
      <c r="U235" s="68"/>
      <c r="V235" s="3"/>
      <c r="W235" s="3"/>
      <c r="Y235" s="3"/>
      <c r="Z235" s="3"/>
      <c r="AA235" s="3"/>
      <c r="AB235" s="3"/>
      <c r="AC235" s="3"/>
      <c r="AD235" s="3"/>
      <c r="AE235" s="3"/>
      <c r="AF235" s="3"/>
    </row>
    <row r="236" spans="1:32" hidden="1" x14ac:dyDescent="0.25">
      <c r="A236" s="1"/>
      <c r="B236" s="3"/>
      <c r="C236" s="3"/>
      <c r="D236" s="3"/>
      <c r="E236" s="3"/>
      <c r="F236" s="10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68"/>
      <c r="U236" s="68"/>
      <c r="V236" s="3"/>
      <c r="W236" s="3"/>
      <c r="Y236" s="3"/>
      <c r="Z236" s="3"/>
      <c r="AA236" s="3"/>
      <c r="AB236" s="3"/>
      <c r="AC236" s="3"/>
      <c r="AD236" s="3"/>
      <c r="AE236" s="3"/>
      <c r="AF236" s="3"/>
    </row>
    <row r="237" spans="1:32" hidden="1" x14ac:dyDescent="0.25">
      <c r="A237" s="1"/>
      <c r="B237" s="3"/>
      <c r="C237" s="3"/>
      <c r="D237" s="3"/>
      <c r="E237" s="3"/>
      <c r="F237" s="106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68"/>
      <c r="U237" s="68"/>
      <c r="V237" s="3"/>
      <c r="W237" s="3"/>
      <c r="Y237" s="3"/>
      <c r="Z237" s="3"/>
      <c r="AA237" s="3"/>
      <c r="AB237" s="3"/>
      <c r="AC237" s="3"/>
      <c r="AD237" s="3"/>
      <c r="AE237" s="3"/>
      <c r="AF237" s="3"/>
    </row>
    <row r="238" spans="1:32" hidden="1" x14ac:dyDescent="0.25">
      <c r="A238" s="1"/>
      <c r="B238" s="3"/>
      <c r="C238" s="3"/>
      <c r="D238" s="3"/>
      <c r="E238" s="3"/>
      <c r="F238" s="106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68"/>
      <c r="U238" s="68"/>
      <c r="V238" s="3"/>
      <c r="W238" s="3"/>
      <c r="Y238" s="3"/>
      <c r="Z238" s="3"/>
      <c r="AA238" s="3"/>
      <c r="AB238" s="3"/>
      <c r="AC238" s="3"/>
      <c r="AD238" s="3"/>
      <c r="AE238" s="3"/>
      <c r="AF238" s="3"/>
    </row>
    <row r="239" spans="1:32" hidden="1" x14ac:dyDescent="0.25">
      <c r="A239" s="1"/>
      <c r="B239" s="3"/>
      <c r="C239" s="3"/>
      <c r="D239" s="3"/>
      <c r="E239" s="3"/>
      <c r="F239" s="106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68"/>
      <c r="U239" s="68"/>
      <c r="V239" s="3"/>
      <c r="W239" s="3"/>
      <c r="Y239" s="3"/>
      <c r="Z239" s="3"/>
      <c r="AA239" s="3"/>
      <c r="AB239" s="3"/>
      <c r="AC239" s="3"/>
      <c r="AD239" s="3"/>
      <c r="AE239" s="3"/>
      <c r="AF239" s="3"/>
    </row>
    <row r="240" spans="1:32" hidden="1" x14ac:dyDescent="0.25">
      <c r="A240" s="1"/>
      <c r="B240" s="3"/>
      <c r="C240" s="3"/>
      <c r="D240" s="3"/>
      <c r="E240" s="3"/>
      <c r="F240" s="10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68"/>
      <c r="U240" s="68"/>
      <c r="V240" s="3"/>
      <c r="W240" s="3"/>
      <c r="Y240" s="3"/>
      <c r="Z240" s="3"/>
      <c r="AA240" s="3"/>
      <c r="AB240" s="3"/>
      <c r="AC240" s="3"/>
      <c r="AD240" s="3"/>
      <c r="AE240" s="3"/>
      <c r="AF240" s="3"/>
    </row>
    <row r="241" spans="1:32" hidden="1" x14ac:dyDescent="0.25">
      <c r="A241" s="1"/>
      <c r="B241" s="3"/>
      <c r="C241" s="3"/>
      <c r="D241" s="3"/>
      <c r="E241" s="3"/>
      <c r="F241" s="10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68"/>
      <c r="U241" s="68"/>
      <c r="V241" s="3"/>
      <c r="W241" s="3"/>
      <c r="Y241" s="3"/>
      <c r="Z241" s="3"/>
      <c r="AA241" s="3"/>
      <c r="AB241" s="3"/>
      <c r="AC241" s="3"/>
      <c r="AD241" s="3"/>
      <c r="AE241" s="3"/>
      <c r="AF241" s="3"/>
    </row>
    <row r="242" spans="1:32" hidden="1" x14ac:dyDescent="0.25">
      <c r="A242" s="1"/>
      <c r="B242" s="3"/>
      <c r="C242" s="3"/>
      <c r="D242" s="3"/>
      <c r="E242" s="3"/>
      <c r="F242" s="10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68"/>
      <c r="U242" s="68"/>
      <c r="V242" s="3"/>
      <c r="W242" s="3"/>
      <c r="Y242" s="3"/>
      <c r="Z242" s="3"/>
      <c r="AA242" s="3"/>
      <c r="AB242" s="3"/>
      <c r="AC242" s="3"/>
      <c r="AD242" s="3"/>
      <c r="AE242" s="3"/>
      <c r="AF242" s="3"/>
    </row>
    <row r="243" spans="1:32" hidden="1" x14ac:dyDescent="0.25">
      <c r="A243" s="1"/>
      <c r="B243" s="3"/>
      <c r="C243" s="3"/>
      <c r="D243" s="3"/>
      <c r="E243" s="3"/>
      <c r="F243" s="10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68"/>
      <c r="U243" s="68"/>
      <c r="V243" s="3"/>
      <c r="W243" s="3"/>
      <c r="Y243" s="3"/>
      <c r="Z243" s="3"/>
      <c r="AA243" s="3"/>
      <c r="AB243" s="3"/>
      <c r="AC243" s="3"/>
      <c r="AD243" s="3"/>
      <c r="AE243" s="3"/>
      <c r="AF243" s="3"/>
    </row>
    <row r="244" spans="1:32" hidden="1" x14ac:dyDescent="0.25">
      <c r="A244" s="1"/>
      <c r="B244" s="3"/>
      <c r="C244" s="3"/>
      <c r="D244" s="3"/>
      <c r="E244" s="3"/>
      <c r="F244" s="10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68"/>
      <c r="U244" s="68"/>
      <c r="V244" s="3"/>
      <c r="W244" s="3"/>
      <c r="Y244" s="3"/>
      <c r="Z244" s="3"/>
      <c r="AA244" s="3"/>
      <c r="AB244" s="3"/>
      <c r="AC244" s="3"/>
      <c r="AD244" s="3"/>
      <c r="AE244" s="3"/>
      <c r="AF244" s="3"/>
    </row>
    <row r="245" spans="1:32" hidden="1" x14ac:dyDescent="0.25">
      <c r="A245" s="1"/>
      <c r="B245" s="3"/>
      <c r="C245" s="3"/>
      <c r="D245" s="3"/>
      <c r="E245" s="3"/>
      <c r="F245" s="10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68"/>
      <c r="U245" s="68"/>
      <c r="V245" s="3"/>
      <c r="W245" s="3"/>
      <c r="Y245" s="3"/>
      <c r="Z245" s="3"/>
      <c r="AA245" s="3"/>
      <c r="AB245" s="3"/>
      <c r="AC245" s="3"/>
      <c r="AD245" s="3"/>
      <c r="AE245" s="3"/>
      <c r="AF245" s="3"/>
    </row>
    <row r="246" spans="1:32" hidden="1" x14ac:dyDescent="0.25">
      <c r="A246" s="1"/>
      <c r="B246" s="3"/>
      <c r="C246" s="3"/>
      <c r="D246" s="3"/>
      <c r="E246" s="3"/>
      <c r="F246" s="10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68"/>
      <c r="U246" s="68"/>
      <c r="V246" s="3"/>
      <c r="W246" s="3"/>
      <c r="Y246" s="3"/>
      <c r="Z246" s="3"/>
      <c r="AA246" s="3"/>
      <c r="AB246" s="3"/>
      <c r="AC246" s="3"/>
      <c r="AD246" s="3"/>
      <c r="AE246" s="3"/>
      <c r="AF246" s="3"/>
    </row>
    <row r="247" spans="1:32" hidden="1" x14ac:dyDescent="0.25">
      <c r="A247" s="1"/>
      <c r="B247" s="3"/>
      <c r="C247" s="3"/>
      <c r="D247" s="3"/>
      <c r="E247" s="3"/>
      <c r="F247" s="10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68"/>
      <c r="U247" s="68"/>
      <c r="V247" s="3"/>
      <c r="W247" s="3"/>
      <c r="Y247" s="3"/>
      <c r="Z247" s="3"/>
      <c r="AA247" s="3"/>
      <c r="AB247" s="3"/>
      <c r="AC247" s="3"/>
      <c r="AD247" s="3"/>
      <c r="AE247" s="3"/>
      <c r="AF247" s="3"/>
    </row>
    <row r="248" spans="1:32" hidden="1" x14ac:dyDescent="0.25">
      <c r="A248" s="1"/>
      <c r="B248" s="3"/>
      <c r="C248" s="3"/>
      <c r="D248" s="3"/>
      <c r="E248" s="3"/>
      <c r="F248" s="10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68"/>
      <c r="U248" s="68"/>
      <c r="V248" s="3"/>
      <c r="W248" s="3"/>
      <c r="Y248" s="3"/>
      <c r="Z248" s="3"/>
      <c r="AA248" s="3"/>
      <c r="AB248" s="3"/>
      <c r="AC248" s="3"/>
      <c r="AD248" s="3"/>
      <c r="AE248" s="3"/>
      <c r="AF248" s="3"/>
    </row>
    <row r="249" spans="1:32" hidden="1" x14ac:dyDescent="0.25">
      <c r="A249" s="1"/>
      <c r="B249" s="3"/>
      <c r="C249" s="3"/>
      <c r="D249" s="3"/>
      <c r="E249" s="3"/>
      <c r="F249" s="10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68"/>
      <c r="U249" s="68"/>
      <c r="V249" s="3"/>
      <c r="W249" s="3"/>
      <c r="Y249" s="3"/>
      <c r="Z249" s="3"/>
      <c r="AA249" s="3"/>
      <c r="AB249" s="3"/>
      <c r="AC249" s="3"/>
      <c r="AD249" s="3"/>
      <c r="AE249" s="3"/>
      <c r="AF249" s="3"/>
    </row>
    <row r="250" spans="1:32" hidden="1" x14ac:dyDescent="0.25">
      <c r="A250" s="1"/>
      <c r="B250" s="3"/>
      <c r="C250" s="3"/>
      <c r="D250" s="3"/>
      <c r="E250" s="3"/>
      <c r="F250" s="10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68"/>
      <c r="U250" s="68"/>
      <c r="V250" s="3"/>
      <c r="W250" s="3"/>
      <c r="Y250" s="3"/>
      <c r="Z250" s="3"/>
      <c r="AA250" s="3"/>
      <c r="AB250" s="3"/>
      <c r="AC250" s="3"/>
      <c r="AD250" s="3"/>
      <c r="AE250" s="3"/>
      <c r="AF250" s="3"/>
    </row>
    <row r="251" spans="1:32" hidden="1" x14ac:dyDescent="0.25">
      <c r="A251" s="1"/>
      <c r="B251" s="3"/>
      <c r="C251" s="3"/>
      <c r="D251" s="3"/>
      <c r="E251" s="3"/>
      <c r="F251" s="10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68"/>
      <c r="U251" s="68"/>
      <c r="V251" s="3"/>
      <c r="W251" s="3"/>
      <c r="Y251" s="3"/>
      <c r="Z251" s="3"/>
      <c r="AA251" s="3"/>
      <c r="AB251" s="3"/>
      <c r="AC251" s="3"/>
      <c r="AD251" s="3"/>
      <c r="AE251" s="3"/>
      <c r="AF251" s="3"/>
    </row>
    <row r="252" spans="1:32" hidden="1" x14ac:dyDescent="0.25">
      <c r="A252" s="1"/>
      <c r="B252" s="3"/>
      <c r="C252" s="3"/>
      <c r="D252" s="3"/>
      <c r="E252" s="3"/>
      <c r="F252" s="10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68"/>
      <c r="U252" s="68"/>
      <c r="V252" s="3"/>
      <c r="W252" s="3"/>
      <c r="Y252" s="3"/>
      <c r="Z252" s="3"/>
      <c r="AA252" s="3"/>
      <c r="AB252" s="3"/>
      <c r="AC252" s="3"/>
      <c r="AD252" s="3"/>
      <c r="AE252" s="3"/>
      <c r="AF252" s="3"/>
    </row>
    <row r="253" spans="1:32" hidden="1" x14ac:dyDescent="0.25">
      <c r="A253" s="1"/>
      <c r="B253" s="3"/>
      <c r="C253" s="3"/>
      <c r="D253" s="3"/>
      <c r="E253" s="3"/>
      <c r="F253" s="106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68"/>
      <c r="U253" s="68"/>
      <c r="V253" s="3"/>
      <c r="W253" s="3"/>
      <c r="Y253" s="3"/>
      <c r="Z253" s="3"/>
      <c r="AA253" s="3"/>
      <c r="AB253" s="3"/>
      <c r="AC253" s="3"/>
      <c r="AD253" s="3"/>
      <c r="AE253" s="3"/>
      <c r="AF253" s="3"/>
    </row>
    <row r="254" spans="1:32" hidden="1" x14ac:dyDescent="0.25">
      <c r="A254" s="1"/>
      <c r="B254" s="3"/>
      <c r="C254" s="3"/>
      <c r="D254" s="3"/>
      <c r="E254" s="3"/>
      <c r="F254" s="106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68"/>
      <c r="U254" s="68"/>
      <c r="V254" s="3"/>
      <c r="W254" s="3"/>
      <c r="Y254" s="3"/>
      <c r="Z254" s="3"/>
      <c r="AA254" s="3"/>
      <c r="AB254" s="3"/>
      <c r="AC254" s="3"/>
      <c r="AD254" s="3"/>
      <c r="AE254" s="3"/>
      <c r="AF254" s="3"/>
    </row>
    <row r="255" spans="1:32" hidden="1" x14ac:dyDescent="0.25">
      <c r="A255" s="1"/>
      <c r="B255" s="3"/>
      <c r="C255" s="3"/>
      <c r="D255" s="3"/>
      <c r="E255" s="3"/>
      <c r="F255" s="106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68"/>
      <c r="U255" s="68"/>
      <c r="V255" s="3"/>
      <c r="W255" s="3"/>
      <c r="Y255" s="3"/>
      <c r="Z255" s="3"/>
      <c r="AA255" s="3"/>
      <c r="AB255" s="3"/>
      <c r="AC255" s="3"/>
      <c r="AD255" s="3"/>
      <c r="AE255" s="3"/>
      <c r="AF255" s="3"/>
    </row>
    <row r="256" spans="1:32" hidden="1" x14ac:dyDescent="0.25">
      <c r="A256" s="1"/>
      <c r="B256" s="3"/>
      <c r="C256" s="3"/>
      <c r="D256" s="3"/>
      <c r="E256" s="3"/>
      <c r="F256" s="10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68"/>
      <c r="U256" s="68"/>
      <c r="V256" s="3"/>
      <c r="W256" s="3"/>
      <c r="Y256" s="3"/>
      <c r="Z256" s="3"/>
      <c r="AA256" s="3"/>
      <c r="AB256" s="3"/>
      <c r="AC256" s="3"/>
      <c r="AD256" s="3"/>
      <c r="AE256" s="3"/>
      <c r="AF256" s="3"/>
    </row>
    <row r="257" spans="1:32" hidden="1" x14ac:dyDescent="0.25">
      <c r="A257" s="1"/>
      <c r="B257" s="3"/>
      <c r="C257" s="3"/>
      <c r="D257" s="3"/>
      <c r="E257" s="3"/>
      <c r="F257" s="106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68"/>
      <c r="U257" s="68"/>
      <c r="V257" s="3"/>
      <c r="W257" s="3"/>
      <c r="Y257" s="3"/>
      <c r="Z257" s="3"/>
      <c r="AA257" s="3"/>
      <c r="AB257" s="3"/>
      <c r="AC257" s="3"/>
      <c r="AD257" s="3"/>
      <c r="AE257" s="3"/>
      <c r="AF257" s="3"/>
    </row>
    <row r="258" spans="1:32" hidden="1" x14ac:dyDescent="0.25">
      <c r="A258" s="1"/>
      <c r="B258" s="3"/>
      <c r="C258" s="3"/>
      <c r="D258" s="3"/>
      <c r="E258" s="3"/>
      <c r="F258" s="106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68"/>
      <c r="U258" s="68"/>
      <c r="V258" s="3"/>
      <c r="W258" s="3"/>
      <c r="Y258" s="3"/>
      <c r="Z258" s="3"/>
      <c r="AA258" s="3"/>
      <c r="AB258" s="3"/>
      <c r="AC258" s="3"/>
      <c r="AD258" s="3"/>
      <c r="AE258" s="3"/>
      <c r="AF258" s="3"/>
    </row>
    <row r="259" spans="1:32" hidden="1" x14ac:dyDescent="0.25">
      <c r="A259" s="1"/>
      <c r="B259" s="3"/>
      <c r="C259" s="3"/>
      <c r="D259" s="3"/>
      <c r="E259" s="3"/>
      <c r="F259" s="106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68"/>
      <c r="U259" s="68"/>
      <c r="V259" s="3"/>
      <c r="W259" s="3"/>
      <c r="Y259" s="3"/>
      <c r="Z259" s="3"/>
      <c r="AA259" s="3"/>
      <c r="AB259" s="3"/>
      <c r="AC259" s="3"/>
      <c r="AD259" s="3"/>
      <c r="AE259" s="3"/>
      <c r="AF259" s="3"/>
    </row>
    <row r="260" spans="1:32" hidden="1" x14ac:dyDescent="0.25">
      <c r="A260" s="1"/>
      <c r="B260" s="3"/>
      <c r="C260" s="3"/>
      <c r="D260" s="3"/>
      <c r="E260" s="3"/>
      <c r="F260" s="106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68"/>
      <c r="U260" s="68"/>
      <c r="V260" s="3"/>
      <c r="W260" s="3"/>
      <c r="Y260" s="3"/>
      <c r="Z260" s="3"/>
      <c r="AA260" s="3"/>
      <c r="AB260" s="3"/>
      <c r="AC260" s="3"/>
      <c r="AD260" s="3"/>
      <c r="AE260" s="3"/>
      <c r="AF260" s="3"/>
    </row>
    <row r="261" spans="1:32" hidden="1" x14ac:dyDescent="0.25">
      <c r="A261" s="1"/>
      <c r="B261" s="3"/>
      <c r="C261" s="3"/>
      <c r="D261" s="3"/>
      <c r="E261" s="3"/>
      <c r="F261" s="106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68"/>
      <c r="U261" s="68"/>
      <c r="V261" s="3"/>
      <c r="W261" s="3"/>
      <c r="Y261" s="3"/>
      <c r="Z261" s="3"/>
      <c r="AA261" s="3"/>
      <c r="AB261" s="3"/>
      <c r="AC261" s="3"/>
      <c r="AD261" s="3"/>
      <c r="AE261" s="3"/>
      <c r="AF261" s="3"/>
    </row>
    <row r="262" spans="1:32" hidden="1" x14ac:dyDescent="0.25">
      <c r="A262" s="1"/>
      <c r="B262" s="3"/>
      <c r="C262" s="3"/>
      <c r="D262" s="3"/>
      <c r="E262" s="3"/>
      <c r="F262" s="106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68"/>
      <c r="U262" s="68"/>
      <c r="V262" s="3"/>
      <c r="W262" s="3"/>
      <c r="Y262" s="3"/>
      <c r="Z262" s="3"/>
      <c r="AA262" s="3"/>
      <c r="AB262" s="3"/>
      <c r="AC262" s="3"/>
      <c r="AD262" s="3"/>
      <c r="AE262" s="3"/>
      <c r="AF262" s="3"/>
    </row>
    <row r="263" spans="1:32" hidden="1" x14ac:dyDescent="0.25">
      <c r="A263" s="1"/>
      <c r="B263" s="3"/>
      <c r="C263" s="3"/>
      <c r="D263" s="3"/>
      <c r="E263" s="3"/>
      <c r="F263" s="106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68"/>
      <c r="U263" s="68"/>
      <c r="V263" s="3"/>
      <c r="W263" s="3"/>
      <c r="Y263" s="3"/>
      <c r="Z263" s="3"/>
      <c r="AA263" s="3"/>
      <c r="AB263" s="3"/>
      <c r="AC263" s="3"/>
      <c r="AD263" s="3"/>
      <c r="AE263" s="3"/>
      <c r="AF263" s="3"/>
    </row>
    <row r="264" spans="1:32" hidden="1" x14ac:dyDescent="0.25">
      <c r="A264" s="1"/>
      <c r="B264" s="3"/>
      <c r="C264" s="3"/>
      <c r="D264" s="3"/>
      <c r="E264" s="3"/>
      <c r="F264" s="106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68"/>
      <c r="U264" s="68"/>
      <c r="V264" s="3"/>
      <c r="W264" s="3"/>
      <c r="Y264" s="3"/>
      <c r="Z264" s="3"/>
      <c r="AA264" s="3"/>
      <c r="AB264" s="3"/>
      <c r="AC264" s="3"/>
      <c r="AD264" s="3"/>
      <c r="AE264" s="3"/>
      <c r="AF264" s="3"/>
    </row>
    <row r="265" spans="1:32" hidden="1" x14ac:dyDescent="0.25">
      <c r="A265" s="1"/>
      <c r="B265" s="3"/>
      <c r="C265" s="3"/>
      <c r="D265" s="3"/>
      <c r="E265" s="3"/>
      <c r="F265" s="106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68"/>
      <c r="U265" s="68"/>
      <c r="V265" s="3"/>
      <c r="W265" s="3"/>
      <c r="Y265" s="3"/>
      <c r="Z265" s="3"/>
      <c r="AA265" s="3"/>
      <c r="AB265" s="3"/>
      <c r="AC265" s="3"/>
      <c r="AD265" s="3"/>
      <c r="AE265" s="3"/>
      <c r="AF265" s="3"/>
    </row>
    <row r="266" spans="1:32" hidden="1" x14ac:dyDescent="0.25">
      <c r="A266" s="1"/>
      <c r="B266" s="3"/>
      <c r="C266" s="3"/>
      <c r="D266" s="3"/>
      <c r="E266" s="3"/>
      <c r="F266" s="106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68"/>
      <c r="U266" s="68"/>
      <c r="V266" s="3"/>
      <c r="W266" s="3"/>
      <c r="Y266" s="3"/>
      <c r="Z266" s="3"/>
      <c r="AA266" s="3"/>
      <c r="AB266" s="3"/>
      <c r="AC266" s="3"/>
      <c r="AD266" s="3"/>
      <c r="AE266" s="3"/>
      <c r="AF266" s="3"/>
    </row>
    <row r="267" spans="1:32" hidden="1" x14ac:dyDescent="0.25">
      <c r="A267" s="1"/>
      <c r="B267" s="3"/>
      <c r="C267" s="3"/>
      <c r="D267" s="3"/>
      <c r="E267" s="3"/>
      <c r="F267" s="106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68"/>
      <c r="U267" s="68"/>
      <c r="V267" s="3"/>
      <c r="W267" s="3"/>
      <c r="Y267" s="3"/>
      <c r="Z267" s="3"/>
      <c r="AA267" s="3"/>
      <c r="AB267" s="3"/>
      <c r="AC267" s="3"/>
      <c r="AD267" s="3"/>
      <c r="AE267" s="3"/>
      <c r="AF267" s="3"/>
    </row>
    <row r="268" spans="1:32" hidden="1" x14ac:dyDescent="0.25">
      <c r="A268" s="1"/>
      <c r="B268" s="3"/>
      <c r="C268" s="3"/>
      <c r="D268" s="3"/>
      <c r="E268" s="3"/>
      <c r="F268" s="106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68"/>
      <c r="U268" s="68"/>
      <c r="V268" s="3"/>
      <c r="W268" s="3"/>
      <c r="Y268" s="3"/>
      <c r="Z268" s="3"/>
      <c r="AA268" s="3"/>
      <c r="AB268" s="3"/>
      <c r="AC268" s="3"/>
      <c r="AD268" s="3"/>
      <c r="AE268" s="3"/>
      <c r="AF268" s="3"/>
    </row>
    <row r="269" spans="1:32" hidden="1" x14ac:dyDescent="0.25">
      <c r="A269" s="1"/>
      <c r="B269" s="3"/>
      <c r="C269" s="3"/>
      <c r="D269" s="3"/>
      <c r="E269" s="3"/>
      <c r="F269" s="106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68"/>
      <c r="U269" s="68"/>
      <c r="V269" s="3"/>
      <c r="W269" s="3"/>
      <c r="Y269" s="3"/>
      <c r="Z269" s="3"/>
      <c r="AA269" s="3"/>
      <c r="AB269" s="3"/>
      <c r="AC269" s="3"/>
      <c r="AD269" s="3"/>
      <c r="AE269" s="3"/>
      <c r="AF269" s="3"/>
    </row>
    <row r="270" spans="1:32" hidden="1" x14ac:dyDescent="0.25">
      <c r="A270" s="1"/>
      <c r="B270" s="3"/>
      <c r="C270" s="3"/>
      <c r="D270" s="3"/>
      <c r="E270" s="3"/>
      <c r="F270" s="106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68"/>
      <c r="U270" s="68"/>
      <c r="V270" s="3"/>
      <c r="W270" s="3"/>
      <c r="Y270" s="3"/>
      <c r="Z270" s="3"/>
      <c r="AA270" s="3"/>
      <c r="AB270" s="3"/>
      <c r="AC270" s="3"/>
      <c r="AD270" s="3"/>
      <c r="AE270" s="3"/>
      <c r="AF270" s="3"/>
    </row>
    <row r="271" spans="1:32" hidden="1" x14ac:dyDescent="0.25">
      <c r="A271" s="1"/>
      <c r="B271" s="3"/>
      <c r="C271" s="3"/>
      <c r="D271" s="3"/>
      <c r="E271" s="3"/>
      <c r="F271" s="106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68"/>
      <c r="U271" s="68"/>
      <c r="V271" s="3"/>
      <c r="W271" s="3"/>
      <c r="Y271" s="3"/>
      <c r="Z271" s="3"/>
      <c r="AA271" s="3"/>
      <c r="AB271" s="3"/>
      <c r="AC271" s="3"/>
      <c r="AD271" s="3"/>
      <c r="AE271" s="3"/>
      <c r="AF271" s="3"/>
    </row>
    <row r="272" spans="1:32" hidden="1" x14ac:dyDescent="0.25">
      <c r="A272" s="1"/>
      <c r="B272" s="3"/>
      <c r="C272" s="3"/>
      <c r="D272" s="3"/>
      <c r="E272" s="3"/>
      <c r="F272" s="10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68"/>
      <c r="U272" s="68"/>
      <c r="V272" s="3"/>
      <c r="W272" s="3"/>
      <c r="Y272" s="3"/>
      <c r="Z272" s="3"/>
      <c r="AA272" s="3"/>
      <c r="AB272" s="3"/>
      <c r="AC272" s="3"/>
      <c r="AD272" s="3"/>
      <c r="AE272" s="3"/>
      <c r="AF272" s="3"/>
    </row>
    <row r="273" spans="1:32" hidden="1" x14ac:dyDescent="0.25">
      <c r="A273" s="1"/>
      <c r="B273" s="3"/>
      <c r="C273" s="3"/>
      <c r="D273" s="3"/>
      <c r="E273" s="3"/>
      <c r="F273" s="106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68"/>
      <c r="U273" s="68"/>
      <c r="V273" s="3"/>
      <c r="W273" s="3"/>
      <c r="Y273" s="3"/>
      <c r="Z273" s="3"/>
      <c r="AA273" s="3"/>
      <c r="AB273" s="3"/>
      <c r="AC273" s="3"/>
      <c r="AD273" s="3"/>
      <c r="AE273" s="3"/>
      <c r="AF273" s="3"/>
    </row>
    <row r="274" spans="1:32" hidden="1" x14ac:dyDescent="0.25">
      <c r="A274" s="1"/>
      <c r="B274" s="3"/>
      <c r="C274" s="3"/>
      <c r="D274" s="3"/>
      <c r="E274" s="3"/>
      <c r="F274" s="106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68"/>
      <c r="U274" s="68"/>
      <c r="V274" s="3"/>
      <c r="W274" s="3"/>
      <c r="Y274" s="3"/>
      <c r="Z274" s="3"/>
      <c r="AA274" s="3"/>
      <c r="AB274" s="3"/>
      <c r="AC274" s="3"/>
      <c r="AD274" s="3"/>
      <c r="AE274" s="3"/>
      <c r="AF274" s="3"/>
    </row>
    <row r="275" spans="1:32" hidden="1" x14ac:dyDescent="0.25">
      <c r="A275" s="1"/>
      <c r="B275" s="3"/>
      <c r="C275" s="3"/>
      <c r="D275" s="3"/>
      <c r="E275" s="3"/>
      <c r="F275" s="106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68"/>
      <c r="U275" s="68"/>
      <c r="V275" s="3"/>
      <c r="W275" s="3"/>
      <c r="Y275" s="3"/>
      <c r="Z275" s="3"/>
      <c r="AA275" s="3"/>
      <c r="AB275" s="3"/>
      <c r="AC275" s="3"/>
      <c r="AD275" s="3"/>
      <c r="AE275" s="3"/>
      <c r="AF275" s="3"/>
    </row>
    <row r="276" spans="1:32" hidden="1" x14ac:dyDescent="0.25">
      <c r="A276" s="1"/>
      <c r="B276" s="3"/>
      <c r="C276" s="3"/>
      <c r="D276" s="3"/>
      <c r="E276" s="3"/>
      <c r="F276" s="106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68"/>
      <c r="U276" s="68"/>
      <c r="V276" s="3"/>
      <c r="W276" s="3"/>
      <c r="Y276" s="3"/>
      <c r="Z276" s="3"/>
      <c r="AA276" s="3"/>
      <c r="AB276" s="3"/>
      <c r="AC276" s="3"/>
      <c r="AD276" s="3"/>
      <c r="AE276" s="3"/>
      <c r="AF276" s="3"/>
    </row>
    <row r="277" spans="1:32" hidden="1" x14ac:dyDescent="0.25">
      <c r="A277" s="1"/>
      <c r="B277" s="3"/>
      <c r="C277" s="3"/>
      <c r="D277" s="3"/>
      <c r="E277" s="3"/>
      <c r="F277" s="106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68"/>
      <c r="U277" s="68"/>
      <c r="V277" s="3"/>
      <c r="W277" s="3"/>
      <c r="Y277" s="3"/>
      <c r="Z277" s="3"/>
      <c r="AA277" s="3"/>
      <c r="AB277" s="3"/>
      <c r="AC277" s="3"/>
      <c r="AD277" s="3"/>
      <c r="AE277" s="3"/>
      <c r="AF277" s="3"/>
    </row>
    <row r="278" spans="1:32" hidden="1" x14ac:dyDescent="0.25">
      <c r="A278" s="1"/>
      <c r="B278" s="3"/>
      <c r="C278" s="3"/>
      <c r="D278" s="3"/>
      <c r="E278" s="3"/>
      <c r="F278" s="106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68"/>
      <c r="U278" s="68"/>
      <c r="V278" s="3"/>
      <c r="W278" s="3"/>
      <c r="Y278" s="3"/>
      <c r="Z278" s="3"/>
      <c r="AA278" s="3"/>
      <c r="AB278" s="3"/>
      <c r="AC278" s="3"/>
      <c r="AD278" s="3"/>
      <c r="AE278" s="3"/>
      <c r="AF278" s="3"/>
    </row>
    <row r="279" spans="1:32" hidden="1" x14ac:dyDescent="0.25">
      <c r="A279" s="1"/>
      <c r="B279" s="3"/>
      <c r="C279" s="3"/>
      <c r="D279" s="3"/>
      <c r="E279" s="3"/>
      <c r="F279" s="106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68"/>
      <c r="U279" s="68"/>
      <c r="V279" s="3"/>
      <c r="W279" s="3"/>
      <c r="Y279" s="3"/>
      <c r="Z279" s="3"/>
      <c r="AA279" s="3"/>
      <c r="AB279" s="3"/>
      <c r="AC279" s="3"/>
      <c r="AD279" s="3"/>
      <c r="AE279" s="3"/>
      <c r="AF279" s="3"/>
    </row>
    <row r="280" spans="1:32" hidden="1" x14ac:dyDescent="0.25">
      <c r="A280" s="1"/>
      <c r="B280" s="3"/>
      <c r="C280" s="3"/>
      <c r="D280" s="3"/>
      <c r="E280" s="3"/>
      <c r="F280" s="106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68"/>
      <c r="U280" s="68"/>
      <c r="V280" s="3"/>
      <c r="W280" s="3"/>
      <c r="Y280" s="3"/>
      <c r="Z280" s="3"/>
      <c r="AA280" s="3"/>
      <c r="AB280" s="3"/>
      <c r="AC280" s="3"/>
      <c r="AD280" s="3"/>
      <c r="AE280" s="3"/>
      <c r="AF280" s="3"/>
    </row>
    <row r="281" spans="1:32" hidden="1" x14ac:dyDescent="0.25">
      <c r="A281" s="1"/>
      <c r="B281" s="3"/>
      <c r="C281" s="3"/>
      <c r="D281" s="3"/>
      <c r="E281" s="3"/>
      <c r="F281" s="106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68"/>
      <c r="U281" s="68"/>
      <c r="V281" s="3"/>
      <c r="W281" s="3"/>
      <c r="Y281" s="3"/>
      <c r="Z281" s="3"/>
      <c r="AA281" s="3"/>
      <c r="AB281" s="3"/>
      <c r="AC281" s="3"/>
      <c r="AD281" s="3"/>
      <c r="AE281" s="3"/>
      <c r="AF281" s="3"/>
    </row>
    <row r="282" spans="1:32" hidden="1" x14ac:dyDescent="0.25">
      <c r="A282" s="1"/>
      <c r="B282" s="3"/>
      <c r="C282" s="3"/>
      <c r="D282" s="3"/>
      <c r="E282" s="3"/>
      <c r="F282" s="106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68"/>
      <c r="U282" s="68"/>
      <c r="V282" s="3"/>
      <c r="W282" s="3"/>
      <c r="Y282" s="3"/>
      <c r="Z282" s="3"/>
      <c r="AA282" s="3"/>
      <c r="AB282" s="3"/>
      <c r="AC282" s="3"/>
      <c r="AD282" s="3"/>
      <c r="AE282" s="3"/>
      <c r="AF282" s="3"/>
    </row>
    <row r="283" spans="1:32" hidden="1" x14ac:dyDescent="0.25">
      <c r="A283" s="1"/>
      <c r="B283" s="3"/>
      <c r="C283" s="3"/>
      <c r="D283" s="3"/>
      <c r="E283" s="3"/>
      <c r="F283" s="106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68"/>
      <c r="U283" s="68"/>
      <c r="V283" s="3"/>
      <c r="W283" s="3"/>
      <c r="Y283" s="3"/>
      <c r="Z283" s="3"/>
      <c r="AA283" s="3"/>
      <c r="AB283" s="3"/>
      <c r="AC283" s="3"/>
      <c r="AD283" s="3"/>
      <c r="AE283" s="3"/>
      <c r="AF283" s="3"/>
    </row>
    <row r="284" spans="1:32" hidden="1" x14ac:dyDescent="0.25">
      <c r="A284" s="1"/>
      <c r="B284" s="3"/>
      <c r="C284" s="3"/>
      <c r="D284" s="3"/>
      <c r="E284" s="3"/>
      <c r="F284" s="106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68"/>
      <c r="U284" s="68"/>
      <c r="V284" s="3"/>
      <c r="W284" s="3"/>
      <c r="Y284" s="3"/>
      <c r="Z284" s="3"/>
      <c r="AA284" s="3"/>
      <c r="AB284" s="3"/>
      <c r="AC284" s="3"/>
      <c r="AD284" s="3"/>
      <c r="AE284" s="3"/>
      <c r="AF284" s="3"/>
    </row>
    <row r="285" spans="1:32" hidden="1" x14ac:dyDescent="0.25">
      <c r="A285" s="1"/>
      <c r="B285" s="3"/>
      <c r="C285" s="3"/>
      <c r="D285" s="3"/>
      <c r="E285" s="3"/>
      <c r="F285" s="106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68"/>
      <c r="U285" s="68"/>
      <c r="V285" s="3"/>
      <c r="W285" s="3"/>
      <c r="Y285" s="3"/>
      <c r="Z285" s="3"/>
      <c r="AA285" s="3"/>
      <c r="AB285" s="3"/>
      <c r="AC285" s="3"/>
      <c r="AD285" s="3"/>
      <c r="AE285" s="3"/>
      <c r="AF285" s="3"/>
    </row>
    <row r="286" spans="1:32" hidden="1" x14ac:dyDescent="0.25">
      <c r="A286" s="1"/>
      <c r="B286" s="3"/>
      <c r="C286" s="3"/>
      <c r="D286" s="3"/>
      <c r="E286" s="3"/>
      <c r="F286" s="106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68"/>
      <c r="U286" s="68"/>
      <c r="V286" s="3"/>
      <c r="W286" s="3"/>
      <c r="Y286" s="3"/>
      <c r="Z286" s="3"/>
      <c r="AA286" s="3"/>
      <c r="AB286" s="3"/>
      <c r="AC286" s="3"/>
      <c r="AD286" s="3"/>
      <c r="AE286" s="3"/>
      <c r="AF286" s="3"/>
    </row>
    <row r="287" spans="1:32" hidden="1" x14ac:dyDescent="0.25">
      <c r="A287" s="1"/>
      <c r="B287" s="3"/>
      <c r="C287" s="3"/>
      <c r="D287" s="3"/>
      <c r="E287" s="3"/>
      <c r="F287" s="106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68"/>
      <c r="U287" s="68"/>
      <c r="V287" s="3"/>
      <c r="W287" s="3"/>
      <c r="Y287" s="3"/>
      <c r="Z287" s="3"/>
      <c r="AA287" s="3"/>
      <c r="AB287" s="3"/>
      <c r="AC287" s="3"/>
      <c r="AD287" s="3"/>
      <c r="AE287" s="3"/>
      <c r="AF287" s="3"/>
    </row>
    <row r="288" spans="1:32" hidden="1" x14ac:dyDescent="0.25">
      <c r="A288" s="1"/>
      <c r="B288" s="3"/>
      <c r="C288" s="3"/>
      <c r="D288" s="3"/>
      <c r="E288" s="3"/>
      <c r="F288" s="106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68"/>
      <c r="U288" s="68"/>
      <c r="V288" s="3"/>
      <c r="W288" s="3"/>
      <c r="Y288" s="3"/>
      <c r="Z288" s="3"/>
      <c r="AA288" s="3"/>
      <c r="AB288" s="3"/>
      <c r="AC288" s="3"/>
      <c r="AD288" s="3"/>
      <c r="AE288" s="3"/>
      <c r="AF288" s="3"/>
    </row>
    <row r="289" spans="1:32" hidden="1" x14ac:dyDescent="0.25">
      <c r="A289" s="1"/>
      <c r="B289" s="3"/>
      <c r="C289" s="3"/>
      <c r="D289" s="3"/>
      <c r="E289" s="3"/>
      <c r="F289" s="106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68"/>
      <c r="U289" s="68"/>
      <c r="V289" s="3"/>
      <c r="W289" s="3"/>
      <c r="Y289" s="3"/>
      <c r="Z289" s="3"/>
      <c r="AA289" s="3"/>
      <c r="AB289" s="3"/>
      <c r="AC289" s="3"/>
      <c r="AD289" s="3"/>
      <c r="AE289" s="3"/>
      <c r="AF289" s="3"/>
    </row>
    <row r="290" spans="1:32" hidden="1" x14ac:dyDescent="0.25">
      <c r="A290" s="1"/>
      <c r="B290" s="3"/>
      <c r="C290" s="3"/>
      <c r="D290" s="3"/>
      <c r="E290" s="3"/>
      <c r="F290" s="106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68"/>
      <c r="U290" s="68"/>
      <c r="V290" s="3"/>
      <c r="W290" s="3"/>
      <c r="Y290" s="3"/>
      <c r="Z290" s="3"/>
      <c r="AA290" s="3"/>
      <c r="AB290" s="3"/>
      <c r="AC290" s="3"/>
      <c r="AD290" s="3"/>
      <c r="AE290" s="3"/>
      <c r="AF290" s="3"/>
    </row>
    <row r="291" spans="1:32" hidden="1" x14ac:dyDescent="0.25">
      <c r="A291" s="1"/>
      <c r="B291" s="3"/>
      <c r="C291" s="3"/>
      <c r="D291" s="3"/>
      <c r="E291" s="3"/>
      <c r="F291" s="106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68"/>
      <c r="U291" s="68"/>
      <c r="V291" s="3"/>
      <c r="W291" s="3"/>
      <c r="Y291" s="3"/>
      <c r="Z291" s="3"/>
      <c r="AA291" s="3"/>
      <c r="AB291" s="3"/>
      <c r="AC291" s="3"/>
      <c r="AD291" s="3"/>
      <c r="AE291" s="3"/>
      <c r="AF291" s="3"/>
    </row>
    <row r="292" spans="1:32" hidden="1" x14ac:dyDescent="0.25">
      <c r="A292" s="1"/>
      <c r="B292" s="3"/>
      <c r="C292" s="3"/>
      <c r="D292" s="3"/>
      <c r="E292" s="3"/>
      <c r="F292" s="106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68"/>
      <c r="U292" s="68"/>
      <c r="V292" s="3"/>
      <c r="W292" s="3"/>
      <c r="Y292" s="3"/>
      <c r="Z292" s="3"/>
      <c r="AA292" s="3"/>
      <c r="AB292" s="3"/>
      <c r="AC292" s="3"/>
      <c r="AD292" s="3"/>
      <c r="AE292" s="3"/>
      <c r="AF292" s="3"/>
    </row>
    <row r="293" spans="1:32" hidden="1" x14ac:dyDescent="0.25">
      <c r="A293" s="1"/>
      <c r="B293" s="3"/>
      <c r="C293" s="3"/>
      <c r="D293" s="3"/>
      <c r="E293" s="3"/>
      <c r="F293" s="106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68"/>
      <c r="U293" s="68"/>
      <c r="V293" s="3"/>
      <c r="W293" s="3"/>
      <c r="Y293" s="3"/>
      <c r="Z293" s="3"/>
      <c r="AA293" s="3"/>
      <c r="AB293" s="3"/>
      <c r="AC293" s="3"/>
      <c r="AD293" s="3"/>
      <c r="AE293" s="3"/>
      <c r="AF293" s="3"/>
    </row>
    <row r="294" spans="1:32" hidden="1" x14ac:dyDescent="0.25">
      <c r="A294" s="1"/>
      <c r="B294" s="3"/>
      <c r="C294" s="3"/>
      <c r="D294" s="3"/>
      <c r="E294" s="3"/>
      <c r="F294" s="106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68"/>
      <c r="U294" s="68"/>
      <c r="V294" s="3"/>
      <c r="W294" s="3"/>
      <c r="Y294" s="3"/>
      <c r="Z294" s="3"/>
      <c r="AA294" s="3"/>
      <c r="AB294" s="3"/>
      <c r="AC294" s="3"/>
      <c r="AD294" s="3"/>
      <c r="AE294" s="3"/>
      <c r="AF294" s="3"/>
    </row>
    <row r="295" spans="1:32" hidden="1" x14ac:dyDescent="0.25">
      <c r="A295" s="1"/>
      <c r="B295" s="3"/>
      <c r="C295" s="3"/>
      <c r="D295" s="3"/>
      <c r="E295" s="3"/>
      <c r="F295" s="106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68"/>
      <c r="U295" s="68"/>
      <c r="V295" s="3"/>
      <c r="W295" s="3"/>
      <c r="Y295" s="3"/>
      <c r="Z295" s="3"/>
      <c r="AA295" s="3"/>
      <c r="AB295" s="3"/>
      <c r="AC295" s="3"/>
      <c r="AD295" s="3"/>
      <c r="AE295" s="3"/>
      <c r="AF295" s="3"/>
    </row>
    <row r="296" spans="1:32" hidden="1" x14ac:dyDescent="0.25">
      <c r="A296" s="1"/>
      <c r="B296" s="3"/>
      <c r="C296" s="3"/>
      <c r="D296" s="3"/>
      <c r="E296" s="3"/>
      <c r="F296" s="106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68"/>
      <c r="U296" s="68"/>
      <c r="V296" s="3"/>
      <c r="W296" s="3"/>
      <c r="Y296" s="3"/>
      <c r="Z296" s="3"/>
      <c r="AA296" s="3"/>
      <c r="AB296" s="3"/>
      <c r="AC296" s="3"/>
      <c r="AD296" s="3"/>
      <c r="AE296" s="3"/>
      <c r="AF296" s="3"/>
    </row>
    <row r="297" spans="1:32" hidden="1" x14ac:dyDescent="0.25">
      <c r="A297" s="1"/>
      <c r="B297" s="3"/>
      <c r="C297" s="3"/>
      <c r="D297" s="3"/>
      <c r="E297" s="3"/>
      <c r="F297" s="106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68"/>
      <c r="U297" s="68"/>
      <c r="V297" s="3"/>
      <c r="W297" s="3"/>
      <c r="Y297" s="3"/>
      <c r="Z297" s="3"/>
      <c r="AA297" s="3"/>
      <c r="AB297" s="3"/>
      <c r="AC297" s="3"/>
      <c r="AD297" s="3"/>
      <c r="AE297" s="3"/>
      <c r="AF297" s="3"/>
    </row>
    <row r="298" spans="1:32" hidden="1" x14ac:dyDescent="0.25">
      <c r="A298" s="1"/>
      <c r="B298" s="3"/>
      <c r="C298" s="3"/>
      <c r="D298" s="3"/>
      <c r="E298" s="3"/>
      <c r="F298" s="106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68"/>
      <c r="U298" s="68"/>
      <c r="V298" s="3"/>
      <c r="W298" s="3"/>
      <c r="Y298" s="3"/>
      <c r="Z298" s="3"/>
      <c r="AA298" s="3"/>
      <c r="AB298" s="3"/>
      <c r="AC298" s="3"/>
      <c r="AD298" s="3"/>
      <c r="AE298" s="3"/>
      <c r="AF298" s="3"/>
    </row>
    <row r="299" spans="1:32" hidden="1" x14ac:dyDescent="0.25">
      <c r="A299" s="1"/>
      <c r="B299" s="3"/>
      <c r="C299" s="3"/>
      <c r="D299" s="3"/>
      <c r="E299" s="3"/>
      <c r="F299" s="106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68"/>
      <c r="U299" s="68"/>
      <c r="V299" s="3"/>
      <c r="W299" s="3"/>
      <c r="Y299" s="3"/>
      <c r="Z299" s="3"/>
      <c r="AA299" s="3"/>
      <c r="AB299" s="3"/>
      <c r="AC299" s="3"/>
      <c r="AD299" s="3"/>
      <c r="AE299" s="3"/>
      <c r="AF299" s="3"/>
    </row>
    <row r="300" spans="1:32" hidden="1" x14ac:dyDescent="0.25">
      <c r="A300" s="1"/>
      <c r="B300" s="3"/>
      <c r="C300" s="3"/>
      <c r="D300" s="3"/>
      <c r="E300" s="3"/>
      <c r="F300" s="106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68"/>
      <c r="U300" s="68"/>
      <c r="V300" s="3"/>
      <c r="W300" s="3"/>
      <c r="Y300" s="3"/>
      <c r="Z300" s="3"/>
      <c r="AA300" s="3"/>
      <c r="AB300" s="3"/>
      <c r="AC300" s="3"/>
      <c r="AD300" s="3"/>
      <c r="AE300" s="3"/>
      <c r="AF300" s="3"/>
    </row>
    <row r="301" spans="1:32" hidden="1" x14ac:dyDescent="0.25">
      <c r="A301" s="1"/>
      <c r="B301" s="3"/>
      <c r="C301" s="3"/>
      <c r="D301" s="3"/>
      <c r="E301" s="3"/>
      <c r="F301" s="106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68"/>
      <c r="U301" s="68"/>
      <c r="V301" s="3"/>
      <c r="W301" s="3"/>
      <c r="Y301" s="3"/>
      <c r="Z301" s="3"/>
      <c r="AA301" s="3"/>
      <c r="AB301" s="3"/>
      <c r="AC301" s="3"/>
      <c r="AD301" s="3"/>
      <c r="AE301" s="3"/>
      <c r="AF301" s="3"/>
    </row>
    <row r="302" spans="1:32" hidden="1" x14ac:dyDescent="0.25">
      <c r="A302" s="1"/>
      <c r="B302" s="3"/>
      <c r="C302" s="3"/>
      <c r="D302" s="3"/>
      <c r="E302" s="3"/>
      <c r="F302" s="106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68"/>
      <c r="U302" s="68"/>
      <c r="V302" s="3"/>
      <c r="W302" s="3"/>
      <c r="Y302" s="3"/>
      <c r="Z302" s="3"/>
      <c r="AA302" s="3"/>
      <c r="AB302" s="3"/>
      <c r="AC302" s="3"/>
      <c r="AD302" s="3"/>
      <c r="AE302" s="3"/>
      <c r="AF302" s="3"/>
    </row>
    <row r="303" spans="1:32" hidden="1" x14ac:dyDescent="0.25">
      <c r="A303" s="1"/>
      <c r="B303" s="3"/>
      <c r="C303" s="3"/>
      <c r="D303" s="3"/>
      <c r="E303" s="3"/>
      <c r="F303" s="106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68"/>
      <c r="U303" s="68"/>
      <c r="V303" s="3"/>
      <c r="W303" s="3"/>
      <c r="Y303" s="3"/>
      <c r="Z303" s="3"/>
      <c r="AA303" s="3"/>
      <c r="AB303" s="3"/>
      <c r="AC303" s="3"/>
      <c r="AD303" s="3"/>
      <c r="AE303" s="3"/>
      <c r="AF303" s="3"/>
    </row>
    <row r="304" spans="1:32" hidden="1" x14ac:dyDescent="0.25">
      <c r="A304" s="1"/>
      <c r="B304" s="3"/>
      <c r="C304" s="3"/>
      <c r="D304" s="3"/>
      <c r="E304" s="3"/>
      <c r="F304" s="106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68"/>
      <c r="U304" s="68"/>
      <c r="V304" s="3"/>
      <c r="W304" s="3"/>
      <c r="Y304" s="3"/>
      <c r="Z304" s="3"/>
      <c r="AA304" s="3"/>
      <c r="AB304" s="3"/>
      <c r="AC304" s="3"/>
      <c r="AD304" s="3"/>
      <c r="AE304" s="3"/>
      <c r="AF304" s="3"/>
    </row>
    <row r="305" spans="1:32" hidden="1" x14ac:dyDescent="0.25">
      <c r="A305" s="1"/>
      <c r="B305" s="3"/>
      <c r="C305" s="3"/>
      <c r="D305" s="3"/>
      <c r="E305" s="3"/>
      <c r="F305" s="106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68"/>
      <c r="U305" s="68"/>
      <c r="V305" s="3"/>
      <c r="W305" s="3"/>
      <c r="Y305" s="3"/>
      <c r="Z305" s="3"/>
      <c r="AA305" s="3"/>
      <c r="AB305" s="3"/>
      <c r="AC305" s="3"/>
      <c r="AD305" s="3"/>
      <c r="AE305" s="3"/>
      <c r="AF305" s="3"/>
    </row>
    <row r="306" spans="1:32" hidden="1" x14ac:dyDescent="0.25">
      <c r="A306" s="1"/>
      <c r="B306" s="3"/>
      <c r="C306" s="3"/>
      <c r="D306" s="3"/>
      <c r="E306" s="3"/>
      <c r="F306" s="106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68"/>
      <c r="U306" s="68"/>
      <c r="V306" s="3"/>
      <c r="W306" s="3"/>
      <c r="Y306" s="3"/>
      <c r="Z306" s="3"/>
      <c r="AA306" s="3"/>
      <c r="AB306" s="3"/>
      <c r="AC306" s="3"/>
      <c r="AD306" s="3"/>
      <c r="AE306" s="3"/>
      <c r="AF306" s="3"/>
    </row>
    <row r="307" spans="1:32" hidden="1" x14ac:dyDescent="0.25">
      <c r="A307" s="1"/>
      <c r="B307" s="3"/>
      <c r="C307" s="3"/>
      <c r="D307" s="3"/>
      <c r="E307" s="3"/>
      <c r="F307" s="106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68"/>
      <c r="U307" s="68"/>
      <c r="V307" s="3"/>
      <c r="W307" s="3"/>
      <c r="Y307" s="3"/>
      <c r="Z307" s="3"/>
      <c r="AA307" s="3"/>
      <c r="AB307" s="3"/>
      <c r="AC307" s="3"/>
      <c r="AD307" s="3"/>
      <c r="AE307" s="3"/>
      <c r="AF307" s="3"/>
    </row>
    <row r="308" spans="1:32" hidden="1" x14ac:dyDescent="0.25">
      <c r="A308" s="1"/>
      <c r="B308" s="3"/>
      <c r="C308" s="3"/>
      <c r="D308" s="3"/>
      <c r="E308" s="3"/>
      <c r="F308" s="106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68"/>
      <c r="U308" s="68"/>
      <c r="V308" s="3"/>
      <c r="W308" s="3"/>
      <c r="Y308" s="3"/>
      <c r="Z308" s="3"/>
      <c r="AA308" s="3"/>
      <c r="AB308" s="3"/>
      <c r="AC308" s="3"/>
      <c r="AD308" s="3"/>
      <c r="AE308" s="3"/>
      <c r="AF308" s="3"/>
    </row>
    <row r="309" spans="1:32" hidden="1" x14ac:dyDescent="0.25">
      <c r="A309" s="1"/>
      <c r="B309" s="3"/>
      <c r="C309" s="3"/>
      <c r="D309" s="3"/>
      <c r="E309" s="3"/>
      <c r="F309" s="106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68"/>
      <c r="U309" s="68"/>
      <c r="V309" s="3"/>
      <c r="W309" s="3"/>
      <c r="Y309" s="3"/>
      <c r="Z309" s="3"/>
      <c r="AA309" s="3"/>
      <c r="AB309" s="3"/>
      <c r="AC309" s="3"/>
      <c r="AD309" s="3"/>
      <c r="AE309" s="3"/>
      <c r="AF309" s="3"/>
    </row>
    <row r="310" spans="1:32" hidden="1" x14ac:dyDescent="0.25">
      <c r="A310" s="1"/>
      <c r="B310" s="3"/>
      <c r="C310" s="3"/>
      <c r="D310" s="3"/>
      <c r="E310" s="3"/>
      <c r="F310" s="106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68"/>
      <c r="U310" s="68"/>
      <c r="V310" s="3"/>
      <c r="W310" s="3"/>
      <c r="Y310" s="3"/>
      <c r="Z310" s="3"/>
      <c r="AA310" s="3"/>
      <c r="AB310" s="3"/>
      <c r="AC310" s="3"/>
      <c r="AD310" s="3"/>
      <c r="AE310" s="3"/>
      <c r="AF310" s="3"/>
    </row>
    <row r="311" spans="1:32" hidden="1" x14ac:dyDescent="0.25">
      <c r="A311" s="1"/>
      <c r="B311" s="3"/>
      <c r="C311" s="3"/>
      <c r="D311" s="3"/>
      <c r="E311" s="3"/>
      <c r="F311" s="106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68"/>
      <c r="U311" s="68"/>
      <c r="V311" s="3"/>
      <c r="W311" s="3"/>
      <c r="Y311" s="3"/>
      <c r="Z311" s="3"/>
      <c r="AA311" s="3"/>
      <c r="AB311" s="3"/>
      <c r="AC311" s="3"/>
      <c r="AD311" s="3"/>
      <c r="AE311" s="3"/>
      <c r="AF311" s="3"/>
    </row>
    <row r="312" spans="1:32" hidden="1" x14ac:dyDescent="0.25">
      <c r="A312" s="1"/>
      <c r="B312" s="3"/>
      <c r="C312" s="3"/>
      <c r="D312" s="3"/>
      <c r="E312" s="3"/>
      <c r="F312" s="106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68"/>
      <c r="U312" s="68"/>
      <c r="V312" s="3"/>
      <c r="W312" s="3"/>
      <c r="Y312" s="3"/>
      <c r="Z312" s="3"/>
      <c r="AA312" s="3"/>
      <c r="AB312" s="3"/>
      <c r="AC312" s="3"/>
      <c r="AD312" s="3"/>
      <c r="AE312" s="3"/>
      <c r="AF312" s="3"/>
    </row>
    <row r="313" spans="1:32" hidden="1" x14ac:dyDescent="0.25">
      <c r="A313" s="1"/>
      <c r="B313" s="3"/>
      <c r="C313" s="3"/>
      <c r="D313" s="3"/>
      <c r="E313" s="3"/>
      <c r="F313" s="106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68"/>
      <c r="U313" s="68"/>
      <c r="V313" s="3"/>
      <c r="W313" s="3"/>
      <c r="Y313" s="3"/>
      <c r="Z313" s="3"/>
      <c r="AA313" s="3"/>
      <c r="AB313" s="3"/>
      <c r="AC313" s="3"/>
      <c r="AD313" s="3"/>
      <c r="AE313" s="3"/>
      <c r="AF313" s="3"/>
    </row>
    <row r="314" spans="1:32" hidden="1" x14ac:dyDescent="0.25">
      <c r="A314" s="1"/>
      <c r="B314" s="3"/>
      <c r="C314" s="3"/>
      <c r="D314" s="3"/>
      <c r="E314" s="3"/>
      <c r="F314" s="106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68"/>
      <c r="U314" s="68"/>
      <c r="V314" s="3"/>
      <c r="W314" s="3"/>
      <c r="Y314" s="3"/>
      <c r="Z314" s="3"/>
      <c r="AA314" s="3"/>
      <c r="AB314" s="3"/>
      <c r="AC314" s="3"/>
      <c r="AD314" s="3"/>
      <c r="AE314" s="3"/>
      <c r="AF314" s="3"/>
    </row>
    <row r="315" spans="1:32" hidden="1" x14ac:dyDescent="0.25">
      <c r="A315" s="1"/>
      <c r="B315" s="3"/>
      <c r="C315" s="3"/>
      <c r="D315" s="3"/>
      <c r="E315" s="3"/>
      <c r="F315" s="106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68"/>
      <c r="U315" s="68"/>
      <c r="V315" s="3"/>
      <c r="W315" s="3"/>
      <c r="Y315" s="3"/>
      <c r="Z315" s="3"/>
      <c r="AA315" s="3"/>
      <c r="AB315" s="3"/>
      <c r="AC315" s="3"/>
      <c r="AD315" s="3"/>
      <c r="AE315" s="3"/>
      <c r="AF315" s="3"/>
    </row>
    <row r="316" spans="1:32" hidden="1" x14ac:dyDescent="0.25">
      <c r="A316" s="1"/>
      <c r="B316" s="3"/>
      <c r="C316" s="3"/>
      <c r="D316" s="3"/>
      <c r="E316" s="3"/>
      <c r="F316" s="106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68"/>
      <c r="U316" s="68"/>
      <c r="V316" s="3"/>
      <c r="W316" s="3"/>
      <c r="Y316" s="3"/>
      <c r="Z316" s="3"/>
      <c r="AA316" s="3"/>
      <c r="AB316" s="3"/>
      <c r="AC316" s="3"/>
      <c r="AD316" s="3"/>
      <c r="AE316" s="3"/>
      <c r="AF316" s="3"/>
    </row>
    <row r="317" spans="1:32" hidden="1" x14ac:dyDescent="0.25">
      <c r="A317" s="1"/>
      <c r="B317" s="3"/>
      <c r="C317" s="3"/>
      <c r="D317" s="3"/>
      <c r="E317" s="3"/>
      <c r="F317" s="106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68"/>
      <c r="U317" s="68"/>
      <c r="V317" s="3"/>
      <c r="W317" s="3"/>
      <c r="Y317" s="3"/>
      <c r="Z317" s="3"/>
      <c r="AA317" s="3"/>
      <c r="AB317" s="3"/>
      <c r="AC317" s="3"/>
      <c r="AD317" s="3"/>
      <c r="AE317" s="3"/>
      <c r="AF317" s="3"/>
    </row>
    <row r="318" spans="1:32" hidden="1" x14ac:dyDescent="0.25">
      <c r="A318" s="1"/>
      <c r="B318" s="3"/>
      <c r="C318" s="3"/>
      <c r="D318" s="3"/>
      <c r="E318" s="3"/>
      <c r="F318" s="106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68"/>
      <c r="U318" s="68"/>
      <c r="V318" s="3"/>
      <c r="W318" s="3"/>
      <c r="Y318" s="3"/>
      <c r="Z318" s="3"/>
      <c r="AA318" s="3"/>
      <c r="AB318" s="3"/>
      <c r="AC318" s="3"/>
      <c r="AD318" s="3"/>
      <c r="AE318" s="3"/>
      <c r="AF318" s="3"/>
    </row>
    <row r="319" spans="1:32" hidden="1" x14ac:dyDescent="0.25">
      <c r="A319" s="1"/>
      <c r="B319" s="3"/>
      <c r="C319" s="3"/>
      <c r="D319" s="3"/>
      <c r="E319" s="3"/>
      <c r="F319" s="106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68"/>
      <c r="U319" s="68"/>
      <c r="V319" s="3"/>
      <c r="W319" s="3"/>
      <c r="Y319" s="3"/>
      <c r="Z319" s="3"/>
      <c r="AA319" s="3"/>
      <c r="AB319" s="3"/>
      <c r="AC319" s="3"/>
      <c r="AD319" s="3"/>
      <c r="AE319" s="3"/>
      <c r="AF319" s="3"/>
    </row>
    <row r="320" spans="1:32" hidden="1" x14ac:dyDescent="0.25">
      <c r="A320" s="1"/>
      <c r="B320" s="3"/>
      <c r="C320" s="3"/>
      <c r="D320" s="3"/>
      <c r="E320" s="3"/>
      <c r="F320" s="106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68"/>
      <c r="U320" s="68"/>
      <c r="V320" s="3"/>
      <c r="W320" s="3"/>
      <c r="Y320" s="3"/>
      <c r="Z320" s="3"/>
      <c r="AA320" s="3"/>
      <c r="AB320" s="3"/>
      <c r="AC320" s="3"/>
      <c r="AD320" s="3"/>
      <c r="AE320" s="3"/>
      <c r="AF320" s="3"/>
    </row>
    <row r="321" spans="1:32" hidden="1" x14ac:dyDescent="0.25">
      <c r="A321" s="1"/>
      <c r="B321" s="3"/>
      <c r="C321" s="3"/>
      <c r="D321" s="3"/>
      <c r="E321" s="3"/>
      <c r="F321" s="106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68"/>
      <c r="U321" s="68"/>
      <c r="V321" s="3"/>
      <c r="W321" s="3"/>
      <c r="Y321" s="3"/>
      <c r="Z321" s="3"/>
      <c r="AA321" s="3"/>
      <c r="AB321" s="3"/>
      <c r="AC321" s="3"/>
      <c r="AD321" s="3"/>
      <c r="AE321" s="3"/>
      <c r="AF321" s="3"/>
    </row>
    <row r="322" spans="1:32" hidden="1" x14ac:dyDescent="0.25">
      <c r="A322" s="1"/>
      <c r="B322" s="3"/>
      <c r="C322" s="3"/>
      <c r="D322" s="3"/>
      <c r="E322" s="3"/>
      <c r="F322" s="106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68"/>
      <c r="U322" s="68"/>
      <c r="V322" s="3"/>
      <c r="W322" s="3"/>
      <c r="Y322" s="3"/>
      <c r="Z322" s="3"/>
      <c r="AA322" s="3"/>
      <c r="AB322" s="3"/>
      <c r="AC322" s="3"/>
      <c r="AD322" s="3"/>
      <c r="AE322" s="3"/>
      <c r="AF322" s="3"/>
    </row>
    <row r="323" spans="1:32" hidden="1" x14ac:dyDescent="0.25">
      <c r="A323" s="1"/>
      <c r="B323" s="3"/>
      <c r="C323" s="3"/>
      <c r="D323" s="3"/>
      <c r="E323" s="3"/>
      <c r="F323" s="106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68"/>
      <c r="U323" s="68"/>
      <c r="V323" s="3"/>
      <c r="W323" s="3"/>
      <c r="Y323" s="3"/>
      <c r="Z323" s="3"/>
      <c r="AA323" s="3"/>
      <c r="AB323" s="3"/>
      <c r="AC323" s="3"/>
      <c r="AD323" s="3"/>
      <c r="AE323" s="3"/>
      <c r="AF323" s="3"/>
    </row>
    <row r="324" spans="1:32" hidden="1" x14ac:dyDescent="0.25">
      <c r="A324" s="1"/>
      <c r="B324" s="3"/>
      <c r="C324" s="3"/>
      <c r="D324" s="3"/>
      <c r="E324" s="3"/>
      <c r="F324" s="106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68"/>
      <c r="U324" s="68"/>
      <c r="V324" s="3"/>
      <c r="W324" s="3"/>
      <c r="Y324" s="3"/>
      <c r="Z324" s="3"/>
      <c r="AA324" s="3"/>
      <c r="AB324" s="3"/>
      <c r="AC324" s="3"/>
      <c r="AD324" s="3"/>
      <c r="AE324" s="3"/>
      <c r="AF324" s="3"/>
    </row>
    <row r="325" spans="1:32" hidden="1" x14ac:dyDescent="0.25">
      <c r="A325" s="1"/>
      <c r="B325" s="3"/>
      <c r="C325" s="3"/>
      <c r="D325" s="3"/>
      <c r="E325" s="3"/>
      <c r="F325" s="106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68"/>
      <c r="U325" s="68"/>
      <c r="V325" s="3"/>
      <c r="W325" s="3"/>
      <c r="Y325" s="3"/>
      <c r="Z325" s="3"/>
      <c r="AA325" s="3"/>
      <c r="AB325" s="3"/>
      <c r="AC325" s="3"/>
      <c r="AD325" s="3"/>
      <c r="AE325" s="3"/>
      <c r="AF325" s="3"/>
    </row>
    <row r="326" spans="1:32" hidden="1" x14ac:dyDescent="0.25">
      <c r="A326" s="1"/>
      <c r="B326" s="3"/>
      <c r="C326" s="3"/>
      <c r="D326" s="3"/>
      <c r="E326" s="3"/>
      <c r="F326" s="106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68"/>
      <c r="U326" s="68"/>
      <c r="V326" s="3"/>
      <c r="W326" s="3"/>
      <c r="Y326" s="3"/>
      <c r="Z326" s="3"/>
      <c r="AA326" s="3"/>
      <c r="AB326" s="3"/>
      <c r="AC326" s="3"/>
      <c r="AD326" s="3"/>
      <c r="AE326" s="3"/>
      <c r="AF326" s="3"/>
    </row>
    <row r="327" spans="1:32" hidden="1" x14ac:dyDescent="0.25">
      <c r="A327" s="1"/>
      <c r="B327" s="3"/>
      <c r="C327" s="3"/>
      <c r="D327" s="3"/>
      <c r="E327" s="3"/>
      <c r="F327" s="106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68"/>
      <c r="U327" s="68"/>
      <c r="V327" s="3"/>
      <c r="W327" s="3"/>
      <c r="Y327" s="3"/>
      <c r="Z327" s="3"/>
      <c r="AA327" s="3"/>
      <c r="AB327" s="3"/>
      <c r="AC327" s="3"/>
      <c r="AD327" s="3"/>
      <c r="AE327" s="3"/>
      <c r="AF327" s="3"/>
    </row>
    <row r="328" spans="1:32" hidden="1" x14ac:dyDescent="0.25">
      <c r="A328" s="1"/>
      <c r="B328" s="3"/>
      <c r="C328" s="3"/>
      <c r="D328" s="3"/>
      <c r="E328" s="3"/>
      <c r="F328" s="106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68"/>
      <c r="U328" s="68"/>
      <c r="V328" s="3"/>
      <c r="W328" s="3"/>
      <c r="Y328" s="3"/>
      <c r="Z328" s="3"/>
      <c r="AA328" s="3"/>
      <c r="AB328" s="3"/>
      <c r="AC328" s="3"/>
      <c r="AD328" s="3"/>
      <c r="AE328" s="3"/>
      <c r="AF328" s="3"/>
    </row>
    <row r="329" spans="1:32" hidden="1" x14ac:dyDescent="0.25">
      <c r="A329" s="1"/>
      <c r="B329" s="3"/>
      <c r="C329" s="3"/>
      <c r="D329" s="3"/>
      <c r="E329" s="3"/>
      <c r="F329" s="106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68"/>
      <c r="U329" s="68"/>
      <c r="V329" s="3"/>
      <c r="W329" s="3"/>
      <c r="Y329" s="3"/>
      <c r="Z329" s="3"/>
      <c r="AA329" s="3"/>
      <c r="AB329" s="3"/>
      <c r="AC329" s="3"/>
      <c r="AD329" s="3"/>
      <c r="AE329" s="3"/>
      <c r="AF329" s="3"/>
    </row>
    <row r="330" spans="1:32" hidden="1" x14ac:dyDescent="0.25">
      <c r="A330" s="1"/>
      <c r="B330" s="3"/>
      <c r="C330" s="3"/>
      <c r="D330" s="3"/>
      <c r="E330" s="3"/>
      <c r="F330" s="106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68"/>
      <c r="U330" s="68"/>
      <c r="V330" s="3"/>
      <c r="W330" s="3"/>
      <c r="Y330" s="3"/>
      <c r="Z330" s="3"/>
      <c r="AA330" s="3"/>
      <c r="AB330" s="3"/>
      <c r="AC330" s="3"/>
      <c r="AD330" s="3"/>
      <c r="AE330" s="3"/>
      <c r="AF330" s="3"/>
    </row>
    <row r="331" spans="1:32" hidden="1" x14ac:dyDescent="0.25">
      <c r="A331" s="1"/>
      <c r="B331" s="3"/>
      <c r="C331" s="3"/>
      <c r="D331" s="3"/>
      <c r="E331" s="3"/>
      <c r="F331" s="106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68"/>
      <c r="U331" s="68"/>
      <c r="V331" s="3"/>
      <c r="W331" s="3"/>
      <c r="Y331" s="3"/>
      <c r="Z331" s="3"/>
      <c r="AA331" s="3"/>
      <c r="AB331" s="3"/>
      <c r="AC331" s="3"/>
      <c r="AD331" s="3"/>
      <c r="AE331" s="3"/>
      <c r="AF331" s="3"/>
    </row>
    <row r="332" spans="1:32" hidden="1" x14ac:dyDescent="0.25">
      <c r="A332" s="1"/>
      <c r="B332" s="3"/>
      <c r="C332" s="3"/>
      <c r="D332" s="3"/>
      <c r="E332" s="3"/>
      <c r="F332" s="106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68"/>
      <c r="U332" s="68"/>
      <c r="V332" s="3"/>
      <c r="W332" s="3"/>
      <c r="Y332" s="3"/>
      <c r="Z332" s="3"/>
      <c r="AA332" s="3"/>
      <c r="AB332" s="3"/>
      <c r="AC332" s="3"/>
      <c r="AD332" s="3"/>
      <c r="AE332" s="3"/>
      <c r="AF332" s="3"/>
    </row>
    <row r="333" spans="1:32" hidden="1" x14ac:dyDescent="0.25">
      <c r="A333" s="1"/>
      <c r="B333" s="3"/>
      <c r="C333" s="3"/>
      <c r="D333" s="3"/>
      <c r="E333" s="3"/>
      <c r="F333" s="106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68"/>
      <c r="U333" s="68"/>
      <c r="V333" s="3"/>
      <c r="W333" s="3"/>
      <c r="Y333" s="3"/>
      <c r="Z333" s="3"/>
      <c r="AA333" s="3"/>
      <c r="AB333" s="3"/>
      <c r="AC333" s="3"/>
      <c r="AD333" s="3"/>
      <c r="AE333" s="3"/>
      <c r="AF333" s="3"/>
    </row>
    <row r="334" spans="1:32" hidden="1" x14ac:dyDescent="0.25">
      <c r="A334" s="1"/>
      <c r="B334" s="3"/>
      <c r="C334" s="3"/>
      <c r="D334" s="3"/>
      <c r="E334" s="3"/>
      <c r="F334" s="106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68"/>
      <c r="U334" s="68"/>
      <c r="V334" s="3"/>
      <c r="W334" s="3"/>
      <c r="Y334" s="3"/>
      <c r="Z334" s="3"/>
      <c r="AA334" s="3"/>
      <c r="AB334" s="3"/>
      <c r="AC334" s="3"/>
      <c r="AD334" s="3"/>
      <c r="AE334" s="3"/>
      <c r="AF334" s="3"/>
    </row>
    <row r="335" spans="1:32" hidden="1" x14ac:dyDescent="0.25">
      <c r="A335" s="1"/>
      <c r="B335" s="3"/>
      <c r="C335" s="3"/>
      <c r="D335" s="3"/>
      <c r="E335" s="3"/>
      <c r="F335" s="106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68"/>
      <c r="U335" s="68"/>
      <c r="V335" s="3"/>
      <c r="W335" s="3"/>
      <c r="Y335" s="3"/>
      <c r="Z335" s="3"/>
      <c r="AA335" s="3"/>
      <c r="AB335" s="3"/>
      <c r="AC335" s="3"/>
      <c r="AD335" s="3"/>
      <c r="AE335" s="3"/>
      <c r="AF335" s="3"/>
    </row>
    <row r="336" spans="1:32" hidden="1" x14ac:dyDescent="0.25">
      <c r="A336" s="1"/>
      <c r="B336" s="3"/>
      <c r="C336" s="3"/>
      <c r="D336" s="3"/>
      <c r="E336" s="3"/>
      <c r="F336" s="106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68"/>
      <c r="U336" s="68"/>
      <c r="V336" s="3"/>
      <c r="W336" s="3"/>
      <c r="Y336" s="3"/>
      <c r="Z336" s="3"/>
      <c r="AA336" s="3"/>
      <c r="AB336" s="3"/>
      <c r="AC336" s="3"/>
      <c r="AD336" s="3"/>
      <c r="AE336" s="3"/>
      <c r="AF336" s="3"/>
    </row>
    <row r="337" spans="1:32" hidden="1" x14ac:dyDescent="0.25">
      <c r="A337" s="1"/>
      <c r="B337" s="3"/>
      <c r="C337" s="3"/>
      <c r="D337" s="3"/>
      <c r="E337" s="3"/>
      <c r="F337" s="106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68"/>
      <c r="U337" s="68"/>
      <c r="V337" s="3"/>
      <c r="W337" s="3"/>
      <c r="Y337" s="3"/>
      <c r="Z337" s="3"/>
      <c r="AA337" s="3"/>
      <c r="AB337" s="3"/>
      <c r="AC337" s="3"/>
      <c r="AD337" s="3"/>
      <c r="AE337" s="3"/>
      <c r="AF337" s="3"/>
    </row>
    <row r="338" spans="1:32" hidden="1" x14ac:dyDescent="0.25">
      <c r="A338" s="1"/>
      <c r="B338" s="3"/>
      <c r="C338" s="3"/>
      <c r="D338" s="3"/>
      <c r="E338" s="3"/>
      <c r="F338" s="106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68"/>
      <c r="U338" s="68"/>
      <c r="V338" s="3"/>
      <c r="W338" s="3"/>
      <c r="Y338" s="3"/>
      <c r="Z338" s="3"/>
      <c r="AA338" s="3"/>
      <c r="AB338" s="3"/>
      <c r="AC338" s="3"/>
      <c r="AD338" s="3"/>
      <c r="AE338" s="3"/>
      <c r="AF338" s="3"/>
    </row>
    <row r="339" spans="1:32" hidden="1" x14ac:dyDescent="0.25">
      <c r="A339" s="1"/>
      <c r="B339" s="3"/>
      <c r="C339" s="3"/>
      <c r="D339" s="3"/>
      <c r="E339" s="3"/>
      <c r="F339" s="106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68"/>
      <c r="U339" s="68"/>
      <c r="V339" s="3"/>
      <c r="W339" s="3"/>
      <c r="Y339" s="3"/>
      <c r="Z339" s="3"/>
      <c r="AA339" s="3"/>
      <c r="AB339" s="3"/>
      <c r="AC339" s="3"/>
      <c r="AD339" s="3"/>
      <c r="AE339" s="3"/>
      <c r="AF339" s="3"/>
    </row>
    <row r="340" spans="1:32" hidden="1" x14ac:dyDescent="0.25">
      <c r="A340" s="1"/>
      <c r="B340" s="3"/>
      <c r="C340" s="3"/>
      <c r="D340" s="3"/>
      <c r="E340" s="3"/>
      <c r="F340" s="106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68"/>
      <c r="U340" s="68"/>
      <c r="V340" s="3"/>
      <c r="W340" s="3"/>
      <c r="Y340" s="3"/>
      <c r="Z340" s="3"/>
      <c r="AA340" s="3"/>
      <c r="AB340" s="3"/>
      <c r="AC340" s="3"/>
      <c r="AD340" s="3"/>
      <c r="AE340" s="3"/>
      <c r="AF340" s="3"/>
    </row>
    <row r="341" spans="1:32" hidden="1" x14ac:dyDescent="0.25">
      <c r="A341" s="1"/>
      <c r="B341" s="3"/>
      <c r="C341" s="3"/>
      <c r="D341" s="3"/>
      <c r="E341" s="3"/>
      <c r="F341" s="106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68"/>
      <c r="U341" s="68"/>
      <c r="V341" s="3"/>
      <c r="W341" s="3"/>
      <c r="Y341" s="3"/>
      <c r="Z341" s="3"/>
      <c r="AA341" s="3"/>
      <c r="AB341" s="3"/>
      <c r="AC341" s="3"/>
      <c r="AD341" s="3"/>
      <c r="AE341" s="3"/>
      <c r="AF341" s="3"/>
    </row>
    <row r="342" spans="1:32" hidden="1" x14ac:dyDescent="0.25">
      <c r="A342" s="1"/>
      <c r="B342" s="3"/>
      <c r="C342" s="3"/>
      <c r="D342" s="3"/>
      <c r="E342" s="3"/>
      <c r="F342" s="106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68"/>
      <c r="U342" s="68"/>
      <c r="V342" s="3"/>
      <c r="W342" s="3"/>
      <c r="Y342" s="3"/>
      <c r="Z342" s="3"/>
      <c r="AA342" s="3"/>
      <c r="AB342" s="3"/>
      <c r="AC342" s="3"/>
      <c r="AD342" s="3"/>
      <c r="AE342" s="3"/>
      <c r="AF342" s="3"/>
    </row>
    <row r="343" spans="1:32" hidden="1" x14ac:dyDescent="0.25">
      <c r="A343" s="1"/>
      <c r="B343" s="3"/>
      <c r="C343" s="3"/>
      <c r="D343" s="3"/>
      <c r="E343" s="3"/>
      <c r="F343" s="106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68"/>
      <c r="U343" s="68"/>
      <c r="V343" s="3"/>
      <c r="W343" s="3"/>
      <c r="Y343" s="3"/>
      <c r="Z343" s="3"/>
      <c r="AA343" s="3"/>
      <c r="AB343" s="3"/>
      <c r="AC343" s="3"/>
      <c r="AD343" s="3"/>
      <c r="AE343" s="3"/>
      <c r="AF343" s="3"/>
    </row>
    <row r="344" spans="1:32" hidden="1" x14ac:dyDescent="0.25">
      <c r="A344" s="1"/>
      <c r="B344" s="3"/>
      <c r="C344" s="3"/>
      <c r="D344" s="3"/>
      <c r="E344" s="3"/>
      <c r="F344" s="106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68"/>
      <c r="U344" s="68"/>
      <c r="V344" s="3"/>
      <c r="W344" s="3"/>
      <c r="Y344" s="3"/>
      <c r="Z344" s="3"/>
      <c r="AA344" s="3"/>
      <c r="AB344" s="3"/>
      <c r="AC344" s="3"/>
      <c r="AD344" s="3"/>
      <c r="AE344" s="3"/>
      <c r="AF344" s="3"/>
    </row>
    <row r="345" spans="1:32" hidden="1" x14ac:dyDescent="0.25">
      <c r="A345" s="1"/>
      <c r="B345" s="3"/>
      <c r="C345" s="3"/>
      <c r="D345" s="3"/>
      <c r="E345" s="3"/>
      <c r="F345" s="106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68"/>
      <c r="U345" s="68"/>
      <c r="V345" s="3"/>
      <c r="W345" s="3"/>
      <c r="Y345" s="3"/>
      <c r="Z345" s="3"/>
      <c r="AA345" s="3"/>
      <c r="AB345" s="3"/>
      <c r="AC345" s="3"/>
      <c r="AD345" s="3"/>
      <c r="AE345" s="3"/>
      <c r="AF345" s="3"/>
    </row>
    <row r="346" spans="1:32" hidden="1" x14ac:dyDescent="0.25">
      <c r="A346" s="1"/>
      <c r="B346" s="3"/>
      <c r="C346" s="3"/>
      <c r="D346" s="3"/>
      <c r="E346" s="3"/>
      <c r="F346" s="106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68"/>
      <c r="U346" s="68"/>
      <c r="V346" s="3"/>
      <c r="W346" s="3"/>
      <c r="Y346" s="3"/>
      <c r="Z346" s="3"/>
      <c r="AA346" s="3"/>
      <c r="AB346" s="3"/>
      <c r="AC346" s="3"/>
      <c r="AD346" s="3"/>
      <c r="AE346" s="3"/>
      <c r="AF346" s="3"/>
    </row>
    <row r="347" spans="1:32" hidden="1" x14ac:dyDescent="0.25">
      <c r="A347" s="1"/>
      <c r="B347" s="3"/>
      <c r="C347" s="3"/>
      <c r="D347" s="3"/>
      <c r="E347" s="3"/>
      <c r="F347" s="106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68"/>
      <c r="U347" s="68"/>
      <c r="V347" s="3"/>
      <c r="W347" s="3"/>
      <c r="Y347" s="3"/>
      <c r="Z347" s="3"/>
      <c r="AA347" s="3"/>
      <c r="AB347" s="3"/>
      <c r="AC347" s="3"/>
      <c r="AD347" s="3"/>
      <c r="AE347" s="3"/>
      <c r="AF347" s="3"/>
    </row>
    <row r="348" spans="1:32" hidden="1" x14ac:dyDescent="0.25">
      <c r="A348" s="1"/>
      <c r="B348" s="3"/>
      <c r="C348" s="3"/>
      <c r="D348" s="3"/>
      <c r="E348" s="3"/>
      <c r="F348" s="106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68"/>
      <c r="U348" s="68"/>
      <c r="V348" s="3"/>
      <c r="W348" s="3"/>
      <c r="Y348" s="3"/>
      <c r="Z348" s="3"/>
      <c r="AA348" s="3"/>
      <c r="AB348" s="3"/>
      <c r="AC348" s="3"/>
      <c r="AD348" s="3"/>
      <c r="AE348" s="3"/>
      <c r="AF348" s="3"/>
    </row>
    <row r="349" spans="1:32" hidden="1" x14ac:dyDescent="0.25">
      <c r="A349" s="1"/>
      <c r="B349" s="3"/>
      <c r="C349" s="3"/>
      <c r="D349" s="3"/>
      <c r="E349" s="3"/>
      <c r="F349" s="106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68"/>
      <c r="U349" s="68"/>
      <c r="V349" s="3"/>
      <c r="W349" s="3"/>
      <c r="Y349" s="3"/>
      <c r="Z349" s="3"/>
      <c r="AA349" s="3"/>
      <c r="AB349" s="3"/>
      <c r="AC349" s="3"/>
      <c r="AD349" s="3"/>
      <c r="AE349" s="3"/>
      <c r="AF349" s="3"/>
    </row>
    <row r="350" spans="1:32" hidden="1" x14ac:dyDescent="0.25">
      <c r="A350" s="1"/>
      <c r="B350" s="3"/>
      <c r="C350" s="3"/>
      <c r="D350" s="3"/>
      <c r="E350" s="3"/>
      <c r="F350" s="106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68"/>
      <c r="U350" s="68"/>
      <c r="V350" s="3"/>
      <c r="W350" s="3"/>
      <c r="Y350" s="3"/>
      <c r="Z350" s="3"/>
      <c r="AA350" s="3"/>
      <c r="AB350" s="3"/>
      <c r="AC350" s="3"/>
      <c r="AD350" s="3"/>
      <c r="AE350" s="3"/>
      <c r="AF350" s="3"/>
    </row>
    <row r="351" spans="1:32" hidden="1" x14ac:dyDescent="0.25">
      <c r="A351" s="1"/>
      <c r="B351" s="3"/>
      <c r="C351" s="3"/>
      <c r="D351" s="3"/>
      <c r="E351" s="3"/>
      <c r="F351" s="106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68"/>
      <c r="U351" s="68"/>
      <c r="V351" s="3"/>
      <c r="W351" s="3"/>
      <c r="Y351" s="3"/>
      <c r="Z351" s="3"/>
      <c r="AA351" s="3"/>
      <c r="AB351" s="3"/>
      <c r="AC351" s="3"/>
      <c r="AD351" s="3"/>
      <c r="AE351" s="3"/>
      <c r="AF351" s="3"/>
    </row>
    <row r="352" spans="1:32" hidden="1" x14ac:dyDescent="0.25">
      <c r="A352" s="1"/>
      <c r="B352" s="3"/>
      <c r="C352" s="3"/>
      <c r="D352" s="3"/>
      <c r="E352" s="3"/>
      <c r="F352" s="106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68"/>
      <c r="U352" s="68"/>
      <c r="V352" s="3"/>
      <c r="W352" s="3"/>
      <c r="Y352" s="3"/>
      <c r="Z352" s="3"/>
      <c r="AA352" s="3"/>
      <c r="AB352" s="3"/>
      <c r="AC352" s="3"/>
      <c r="AD352" s="3"/>
      <c r="AE352" s="3"/>
      <c r="AF352" s="3"/>
    </row>
    <row r="353" spans="1:32" hidden="1" x14ac:dyDescent="0.25">
      <c r="A353" s="1"/>
      <c r="B353" s="3"/>
      <c r="C353" s="3"/>
      <c r="D353" s="3"/>
      <c r="E353" s="3"/>
      <c r="F353" s="106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68"/>
      <c r="U353" s="68"/>
      <c r="V353" s="3"/>
      <c r="W353" s="3"/>
      <c r="Y353" s="3"/>
      <c r="Z353" s="3"/>
      <c r="AA353" s="3"/>
      <c r="AB353" s="3"/>
      <c r="AC353" s="3"/>
      <c r="AD353" s="3"/>
      <c r="AE353" s="3"/>
      <c r="AF353" s="3"/>
    </row>
    <row r="354" spans="1:32" hidden="1" x14ac:dyDescent="0.25">
      <c r="A354" s="1"/>
      <c r="B354" s="3"/>
      <c r="C354" s="3"/>
      <c r="D354" s="3"/>
      <c r="E354" s="3"/>
      <c r="F354" s="106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68"/>
      <c r="U354" s="68"/>
      <c r="V354" s="3"/>
      <c r="W354" s="3"/>
      <c r="Y354" s="3"/>
      <c r="Z354" s="3"/>
      <c r="AA354" s="3"/>
      <c r="AB354" s="3"/>
      <c r="AC354" s="3"/>
      <c r="AD354" s="3"/>
      <c r="AE354" s="3"/>
      <c r="AF354" s="3"/>
    </row>
    <row r="355" spans="1:32" hidden="1" x14ac:dyDescent="0.25">
      <c r="A355" s="1"/>
      <c r="B355" s="3"/>
      <c r="C355" s="3"/>
      <c r="D355" s="3"/>
      <c r="E355" s="3"/>
      <c r="F355" s="106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68"/>
      <c r="U355" s="68"/>
      <c r="V355" s="3"/>
      <c r="W355" s="3"/>
      <c r="Y355" s="3"/>
      <c r="Z355" s="3"/>
      <c r="AA355" s="3"/>
      <c r="AB355" s="3"/>
      <c r="AC355" s="3"/>
      <c r="AD355" s="3"/>
      <c r="AE355" s="3"/>
      <c r="AF355" s="3"/>
    </row>
    <row r="356" spans="1:32" hidden="1" x14ac:dyDescent="0.25">
      <c r="A356" s="1"/>
      <c r="B356" s="3"/>
      <c r="C356" s="3"/>
      <c r="D356" s="3"/>
      <c r="E356" s="3"/>
      <c r="F356" s="106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68"/>
      <c r="U356" s="68"/>
      <c r="V356" s="3"/>
      <c r="W356" s="3"/>
      <c r="Y356" s="3"/>
      <c r="Z356" s="3"/>
      <c r="AA356" s="3"/>
      <c r="AB356" s="3"/>
      <c r="AC356" s="3"/>
      <c r="AD356" s="3"/>
      <c r="AE356" s="3"/>
      <c r="AF356" s="3"/>
    </row>
    <row r="357" spans="1:32" hidden="1" x14ac:dyDescent="0.25">
      <c r="A357" s="1"/>
      <c r="B357" s="3"/>
      <c r="C357" s="3"/>
      <c r="D357" s="3"/>
      <c r="E357" s="3"/>
      <c r="F357" s="106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68"/>
      <c r="U357" s="68"/>
      <c r="V357" s="3"/>
      <c r="W357" s="3"/>
      <c r="Y357" s="3"/>
      <c r="Z357" s="3"/>
      <c r="AA357" s="3"/>
      <c r="AB357" s="3"/>
      <c r="AC357" s="3"/>
      <c r="AD357" s="3"/>
      <c r="AE357" s="3"/>
      <c r="AF357" s="3"/>
    </row>
    <row r="358" spans="1:32" hidden="1" x14ac:dyDescent="0.25">
      <c r="A358" s="1"/>
      <c r="B358" s="3"/>
      <c r="C358" s="3"/>
      <c r="D358" s="3"/>
      <c r="E358" s="3"/>
      <c r="F358" s="106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68"/>
      <c r="U358" s="68"/>
      <c r="V358" s="3"/>
      <c r="W358" s="3"/>
      <c r="Y358" s="3"/>
      <c r="Z358" s="3"/>
      <c r="AA358" s="3"/>
      <c r="AB358" s="3"/>
      <c r="AC358" s="3"/>
      <c r="AD358" s="3"/>
      <c r="AE358" s="3"/>
      <c r="AF358" s="3"/>
    </row>
    <row r="359" spans="1:32" hidden="1" x14ac:dyDescent="0.25">
      <c r="A359" s="1"/>
      <c r="B359" s="3"/>
      <c r="C359" s="3"/>
      <c r="D359" s="3"/>
      <c r="E359" s="3"/>
      <c r="F359" s="106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68"/>
      <c r="U359" s="68"/>
      <c r="V359" s="3"/>
      <c r="W359" s="3"/>
      <c r="Y359" s="3"/>
      <c r="Z359" s="3"/>
      <c r="AA359" s="3"/>
      <c r="AB359" s="3"/>
      <c r="AC359" s="3"/>
      <c r="AD359" s="3"/>
      <c r="AE359" s="3"/>
      <c r="AF359" s="3"/>
    </row>
    <row r="360" spans="1:32" hidden="1" x14ac:dyDescent="0.25">
      <c r="A360" s="1"/>
      <c r="B360" s="3"/>
      <c r="C360" s="3"/>
      <c r="D360" s="3"/>
      <c r="E360" s="3"/>
      <c r="F360" s="106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68"/>
      <c r="U360" s="68"/>
      <c r="V360" s="3"/>
      <c r="W360" s="3"/>
      <c r="Y360" s="3"/>
      <c r="Z360" s="3"/>
      <c r="AA360" s="3"/>
      <c r="AB360" s="3"/>
      <c r="AC360" s="3"/>
      <c r="AD360" s="3"/>
      <c r="AE360" s="3"/>
      <c r="AF360" s="3"/>
    </row>
    <row r="361" spans="1:32" hidden="1" x14ac:dyDescent="0.25">
      <c r="A361" s="1"/>
      <c r="B361" s="3"/>
      <c r="C361" s="3"/>
      <c r="D361" s="3"/>
      <c r="E361" s="3"/>
      <c r="F361" s="106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68"/>
      <c r="U361" s="68"/>
      <c r="V361" s="3"/>
      <c r="W361" s="3"/>
      <c r="Y361" s="3"/>
      <c r="Z361" s="3"/>
      <c r="AA361" s="3"/>
      <c r="AB361" s="3"/>
      <c r="AC361" s="3"/>
      <c r="AD361" s="3"/>
      <c r="AE361" s="3"/>
      <c r="AF361" s="3"/>
    </row>
    <row r="362" spans="1:32" hidden="1" x14ac:dyDescent="0.25">
      <c r="A362" s="1"/>
      <c r="B362" s="3"/>
      <c r="C362" s="3"/>
      <c r="D362" s="3"/>
      <c r="E362" s="3"/>
      <c r="F362" s="106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68"/>
      <c r="U362" s="68"/>
      <c r="V362" s="3"/>
      <c r="W362" s="3"/>
      <c r="Y362" s="3"/>
      <c r="Z362" s="3"/>
      <c r="AA362" s="3"/>
      <c r="AB362" s="3"/>
      <c r="AC362" s="3"/>
      <c r="AD362" s="3"/>
      <c r="AE362" s="3"/>
      <c r="AF362" s="3"/>
    </row>
    <row r="363" spans="1:32" hidden="1" x14ac:dyDescent="0.25">
      <c r="A363" s="1"/>
      <c r="B363" s="3"/>
      <c r="C363" s="3"/>
      <c r="D363" s="3"/>
      <c r="E363" s="3"/>
      <c r="F363" s="106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68"/>
      <c r="U363" s="68"/>
      <c r="V363" s="3"/>
      <c r="W363" s="3"/>
      <c r="Y363" s="3"/>
      <c r="Z363" s="3"/>
      <c r="AA363" s="3"/>
      <c r="AB363" s="3"/>
      <c r="AC363" s="3"/>
      <c r="AD363" s="3"/>
      <c r="AE363" s="3"/>
      <c r="AF363" s="3"/>
    </row>
    <row r="364" spans="1:32" hidden="1" x14ac:dyDescent="0.25">
      <c r="A364" s="1"/>
      <c r="B364" s="3"/>
      <c r="C364" s="3"/>
      <c r="D364" s="3"/>
      <c r="E364" s="3"/>
      <c r="F364" s="106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68"/>
      <c r="U364" s="68"/>
      <c r="V364" s="3"/>
      <c r="W364" s="3"/>
      <c r="Y364" s="3"/>
      <c r="Z364" s="3"/>
      <c r="AA364" s="3"/>
      <c r="AB364" s="3"/>
      <c r="AC364" s="3"/>
      <c r="AD364" s="3"/>
      <c r="AE364" s="3"/>
      <c r="AF364" s="3"/>
    </row>
    <row r="365" spans="1:32" hidden="1" x14ac:dyDescent="0.25">
      <c r="A365" s="1"/>
      <c r="B365" s="3"/>
      <c r="C365" s="3"/>
      <c r="D365" s="3"/>
      <c r="E365" s="3"/>
      <c r="F365" s="106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68"/>
      <c r="U365" s="68"/>
      <c r="V365" s="3"/>
      <c r="W365" s="3"/>
      <c r="Y365" s="3"/>
      <c r="Z365" s="3"/>
      <c r="AA365" s="3"/>
      <c r="AB365" s="3"/>
      <c r="AC365" s="3"/>
      <c r="AD365" s="3"/>
      <c r="AE365" s="3"/>
      <c r="AF365" s="3"/>
    </row>
    <row r="366" spans="1:32" hidden="1" x14ac:dyDescent="0.25">
      <c r="A366" s="1"/>
      <c r="B366" s="3"/>
      <c r="C366" s="3"/>
      <c r="D366" s="3"/>
      <c r="E366" s="3"/>
      <c r="F366" s="106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68"/>
      <c r="U366" s="68"/>
      <c r="V366" s="3"/>
      <c r="W366" s="3"/>
      <c r="Y366" s="3"/>
      <c r="Z366" s="3"/>
      <c r="AA366" s="3"/>
      <c r="AB366" s="3"/>
      <c r="AC366" s="3"/>
      <c r="AD366" s="3"/>
      <c r="AE366" s="3"/>
      <c r="AF366" s="3"/>
    </row>
    <row r="367" spans="1:32" hidden="1" x14ac:dyDescent="0.25">
      <c r="A367" s="1"/>
      <c r="B367" s="3"/>
      <c r="C367" s="3"/>
      <c r="D367" s="3"/>
      <c r="E367" s="3"/>
      <c r="F367" s="106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68"/>
      <c r="U367" s="68"/>
      <c r="V367" s="3"/>
      <c r="W367" s="3"/>
      <c r="Y367" s="3"/>
      <c r="Z367" s="3"/>
      <c r="AA367" s="3"/>
      <c r="AB367" s="3"/>
      <c r="AC367" s="3"/>
      <c r="AD367" s="3"/>
      <c r="AE367" s="3"/>
      <c r="AF367" s="3"/>
    </row>
    <row r="368" spans="1:32" hidden="1" x14ac:dyDescent="0.25">
      <c r="A368" s="1"/>
      <c r="C368" s="3"/>
      <c r="V368" s="3"/>
      <c r="W368" s="3"/>
      <c r="Y368" s="3"/>
      <c r="Z368" s="3"/>
      <c r="AA368" s="3"/>
      <c r="AB368" s="3"/>
      <c r="AC368" s="3"/>
      <c r="AD368" s="3"/>
      <c r="AE368" s="3"/>
      <c r="AF368" s="3"/>
    </row>
    <row r="369" spans="1:3" hidden="1" x14ac:dyDescent="0.25">
      <c r="A369" s="1"/>
      <c r="C369" s="3"/>
    </row>
    <row r="370" spans="1:3" hidden="1" x14ac:dyDescent="0.25">
      <c r="A370" s="1"/>
      <c r="C370" s="3"/>
    </row>
    <row r="371" spans="1:3" hidden="1" x14ac:dyDescent="0.25">
      <c r="A371" s="1"/>
      <c r="C371" s="3"/>
    </row>
    <row r="372" spans="1:3" hidden="1" x14ac:dyDescent="0.25"/>
    <row r="373" spans="1:3" hidden="1" x14ac:dyDescent="0.25"/>
    <row r="374" spans="1:3" hidden="1" x14ac:dyDescent="0.25"/>
    <row r="375" spans="1:3" hidden="1" x14ac:dyDescent="0.25"/>
    <row r="376" spans="1:3" hidden="1" x14ac:dyDescent="0.25"/>
  </sheetData>
  <sheetProtection password="9690" sheet="1" objects="1" scenarios="1"/>
  <mergeCells count="66">
    <mergeCell ref="H4:L4"/>
    <mergeCell ref="H5:K5"/>
    <mergeCell ref="H6:K6"/>
    <mergeCell ref="H7:K7"/>
    <mergeCell ref="M5:O5"/>
    <mergeCell ref="M6:O6"/>
    <mergeCell ref="M7:O7"/>
    <mergeCell ref="M8:O8"/>
    <mergeCell ref="C8:E8"/>
    <mergeCell ref="C9:E9"/>
    <mergeCell ref="C10:E10"/>
    <mergeCell ref="H8:K8"/>
    <mergeCell ref="C7:D7"/>
    <mergeCell ref="C1:F2"/>
    <mergeCell ref="C4:E4"/>
    <mergeCell ref="C6:E6"/>
    <mergeCell ref="C11:E11"/>
    <mergeCell ref="C5:D5"/>
    <mergeCell ref="E5:F5"/>
    <mergeCell ref="C15:E15"/>
    <mergeCell ref="H11:L11"/>
    <mergeCell ref="M9:O9"/>
    <mergeCell ref="H9:K9"/>
    <mergeCell ref="H14:K14"/>
    <mergeCell ref="H12:H13"/>
    <mergeCell ref="M12:O12"/>
    <mergeCell ref="M13:O13"/>
    <mergeCell ref="M14:O14"/>
    <mergeCell ref="C12:E12"/>
    <mergeCell ref="M15:O15"/>
    <mergeCell ref="H15:K15"/>
    <mergeCell ref="C218:E218"/>
    <mergeCell ref="F218:H218"/>
    <mergeCell ref="I218:K218"/>
    <mergeCell ref="L218:N218"/>
    <mergeCell ref="B209:C209"/>
    <mergeCell ref="C211:T211"/>
    <mergeCell ref="C212:U212"/>
    <mergeCell ref="C213:U213"/>
    <mergeCell ref="C214:U214"/>
    <mergeCell ref="C215:G215"/>
    <mergeCell ref="H215:K215"/>
    <mergeCell ref="U22:U25"/>
    <mergeCell ref="F23:F25"/>
    <mergeCell ref="G23:G25"/>
    <mergeCell ref="H23:S23"/>
    <mergeCell ref="H24:L24"/>
    <mergeCell ref="M24:N24"/>
    <mergeCell ref="O24:S24"/>
    <mergeCell ref="T22:T25"/>
    <mergeCell ref="C22:C25"/>
    <mergeCell ref="D22:D25"/>
    <mergeCell ref="E22:E25"/>
    <mergeCell ref="F22:S22"/>
    <mergeCell ref="I12:K12"/>
    <mergeCell ref="I13:K13"/>
    <mergeCell ref="H16:K16"/>
    <mergeCell ref="C17:G17"/>
    <mergeCell ref="B21:U21"/>
    <mergeCell ref="B20:U20"/>
    <mergeCell ref="M16:O16"/>
    <mergeCell ref="M17:O17"/>
    <mergeCell ref="H17:K17"/>
    <mergeCell ref="B22:B25"/>
    <mergeCell ref="C13:E13"/>
    <mergeCell ref="C14:E14"/>
  </mergeCells>
  <dataValidations count="2">
    <dataValidation type="list" allowBlank="1" showInputMessage="1" showErrorMessage="1" sqref="F8">
      <formula1>$W$1:$W$15</formula1>
    </dataValidation>
    <dataValidation type="whole" allowBlank="1" showInputMessage="1" showErrorMessage="1" errorTitle="ВНИМАНИЕ!!!" error="Необходимо внести корректное количество месяцев!" sqref="F9">
      <formula1>0</formula1>
      <formula2>36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2021-08-27T08:37:07Z</dcterms:modified>
</cp:coreProperties>
</file>